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9040" windowHeight="15720" firstSheet="2" activeTab="2"/>
  </bookViews>
  <sheets>
    <sheet name="Arkusz2" sheetId="2" state="hidden" r:id="rId1"/>
    <sheet name="przedmiar" sheetId="3" state="hidden" r:id="rId2"/>
    <sheet name="PRZDMIAR" sheetId="11" r:id="rId3"/>
  </sheets>
  <definedNames>
    <definedName name="_xlnm.Print_Area" localSheetId="2">PRZDMIAR!$B$2:$F$75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9" i="11" l="1"/>
  <c r="F25" i="11"/>
  <c r="F57" i="11"/>
  <c r="F23" i="11"/>
  <c r="F14" i="11"/>
  <c r="F39" i="11"/>
  <c r="F41" i="11"/>
  <c r="F46" i="11"/>
  <c r="F44" i="11"/>
  <c r="F48" i="11"/>
  <c r="F70" i="11"/>
  <c r="F52" i="11"/>
  <c r="F51" i="11"/>
  <c r="F50" i="11"/>
  <c r="F49" i="11"/>
  <c r="F55" i="11"/>
  <c r="F26" i="11"/>
  <c r="F33" i="11" l="1"/>
  <c r="F24" i="11"/>
  <c r="F38" i="11"/>
  <c r="F36" i="11"/>
  <c r="F35" i="11"/>
  <c r="F31" i="3" l="1"/>
  <c r="F25" i="3"/>
  <c r="F24" i="3"/>
  <c r="C32" i="3"/>
  <c r="C31" i="3"/>
  <c r="C25" i="3"/>
  <c r="C24" i="3"/>
  <c r="C34" i="3" s="1"/>
  <c r="F33" i="3"/>
  <c r="F27" i="3"/>
  <c r="C27" i="3"/>
  <c r="F44" i="3" l="1"/>
  <c r="D12" i="3" l="1"/>
  <c r="D4" i="3"/>
  <c r="D2" i="3" l="1"/>
  <c r="A88" i="2" l="1"/>
  <c r="A89" i="2"/>
  <c r="A90" i="2"/>
  <c r="A91" i="2"/>
  <c r="A92" i="2"/>
  <c r="A93" i="2"/>
  <c r="A94" i="2"/>
  <c r="A87" i="2"/>
  <c r="A86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3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7" i="2"/>
  <c r="C48" i="3" l="1" a="1"/>
  <c r="C48" i="3" s="1"/>
  <c r="C49" i="3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<sst xmlns="http://schemas.openxmlformats.org/spreadsheetml/2006/main" count="343" uniqueCount="188">
  <si>
    <t>L.p.</t>
  </si>
  <si>
    <t>Podstawa</t>
  </si>
  <si>
    <t>Opis robót</t>
  </si>
  <si>
    <t>Jm</t>
  </si>
  <si>
    <t>ilość</t>
  </si>
  <si>
    <t>D.01.00.00</t>
  </si>
  <si>
    <t xml:space="preserve"> ROBOTY PRZYGOTOWAWCZE CPV: 45100000-8</t>
  </si>
  <si>
    <t>D.01.01.01</t>
  </si>
  <si>
    <t>Odtworzenie trasy i punktów wysokościowych</t>
  </si>
  <si>
    <t>km</t>
  </si>
  <si>
    <t>szt.</t>
  </si>
  <si>
    <t>D.04.00.00</t>
  </si>
  <si>
    <t>PODBUDOWY CPV: 45233300-2</t>
  </si>
  <si>
    <t>m2</t>
  </si>
  <si>
    <t>D.04.03.01</t>
  </si>
  <si>
    <t>D.05.00.00</t>
  </si>
  <si>
    <t>NAWIERZCHNIE CPV: 45233220-7</t>
  </si>
  <si>
    <t>D.06.00.00</t>
  </si>
  <si>
    <t>ROBOTY WYKOŃCZENIOWE CPV: 45400000-1</t>
  </si>
  <si>
    <t>m</t>
  </si>
  <si>
    <t>D.07.00.00</t>
  </si>
  <si>
    <t>D.07.02.01</t>
  </si>
  <si>
    <t>Oznakowanie Pionowe</t>
  </si>
  <si>
    <t>Miejscowość ………..…………………………., dnia ……………………….</t>
  </si>
  <si>
    <t>Lp.</t>
  </si>
  <si>
    <t>Nazwa gatunku polska</t>
  </si>
  <si>
    <r>
      <t>(</t>
    </r>
    <r>
      <rPr>
        <i/>
        <sz val="9"/>
        <color rgb="FF000000"/>
        <rFont val="Calibri"/>
        <family val="2"/>
        <charset val="238"/>
      </rPr>
      <t>łacińska</t>
    </r>
    <r>
      <rPr>
        <sz val="10"/>
        <color theme="1"/>
        <rFont val="Calibri"/>
        <family val="2"/>
        <charset val="238"/>
      </rPr>
      <t>)</t>
    </r>
  </si>
  <si>
    <t>Pierśnica (cm)</t>
  </si>
  <si>
    <t>Stan / uwagi</t>
  </si>
  <si>
    <r>
      <t xml:space="preserve">Topola </t>
    </r>
    <r>
      <rPr>
        <i/>
        <sz val="10.5"/>
        <color rgb="FF000000"/>
        <rFont val="Calibri"/>
        <family val="2"/>
        <charset val="238"/>
      </rPr>
      <t>(Populus)</t>
    </r>
  </si>
  <si>
    <t>( uschnięte )</t>
  </si>
  <si>
    <t>Topola (Populus)</t>
  </si>
  <si>
    <r>
      <t xml:space="preserve">Brzoza </t>
    </r>
    <r>
      <rPr>
        <i/>
        <sz val="10.5"/>
        <color rgb="FF000000"/>
        <rFont val="Calibri"/>
        <family val="2"/>
        <charset val="238"/>
      </rPr>
      <t>(Betula)</t>
    </r>
  </si>
  <si>
    <t>Sosna (Pinus)</t>
  </si>
  <si>
    <t>Brzoza (Betula)</t>
  </si>
  <si>
    <r>
      <t xml:space="preserve">Klon </t>
    </r>
    <r>
      <rPr>
        <i/>
        <sz val="10"/>
        <color theme="1"/>
        <rFont val="Calibri"/>
        <family val="2"/>
        <charset val="238"/>
      </rPr>
      <t>(</t>
    </r>
    <r>
      <rPr>
        <sz val="10"/>
        <color theme="1"/>
        <rFont val="Times New Roman"/>
        <family val="1"/>
        <charset val="238"/>
      </rPr>
      <t xml:space="preserve"> </t>
    </r>
    <r>
      <rPr>
        <i/>
        <sz val="10"/>
        <color theme="1"/>
        <rFont val="Calibri"/>
        <family val="2"/>
        <charset val="238"/>
      </rPr>
      <t>Acer platanoides)</t>
    </r>
  </si>
  <si>
    <t>(do usunięcia)</t>
  </si>
  <si>
    <r>
      <t xml:space="preserve">Topola </t>
    </r>
    <r>
      <rPr>
        <i/>
        <sz val="10"/>
        <color theme="1"/>
        <rFont val="Calibri"/>
        <family val="2"/>
        <charset val="238"/>
      </rPr>
      <t>(Populus)</t>
    </r>
  </si>
  <si>
    <r>
      <t xml:space="preserve">Brzoza </t>
    </r>
    <r>
      <rPr>
        <i/>
        <sz val="10"/>
        <color theme="1"/>
        <rFont val="Calibri"/>
        <family val="2"/>
        <charset val="238"/>
      </rPr>
      <t>(Betula)</t>
    </r>
  </si>
  <si>
    <r>
      <t xml:space="preserve">Jesion </t>
    </r>
    <r>
      <rPr>
        <i/>
        <sz val="10"/>
        <color theme="1"/>
        <rFont val="Calibri"/>
        <family val="2"/>
        <charset val="238"/>
      </rPr>
      <t>(</t>
    </r>
    <r>
      <rPr>
        <i/>
        <sz val="10"/>
        <color theme="1"/>
        <rFont val="Times New Roman"/>
        <family val="1"/>
        <charset val="238"/>
      </rPr>
      <t xml:space="preserve"> </t>
    </r>
    <r>
      <rPr>
        <i/>
        <sz val="10"/>
        <color theme="1"/>
        <rFont val="Calibri"/>
        <family val="2"/>
        <charset val="238"/>
      </rPr>
      <t>Fraxinus excelsio)</t>
    </r>
  </si>
  <si>
    <t>Jesion( Fraxinus excelsio)</t>
  </si>
  <si>
    <t>Dąb (Quercus)</t>
  </si>
  <si>
    <r>
      <t xml:space="preserve">Sosna </t>
    </r>
    <r>
      <rPr>
        <i/>
        <sz val="10"/>
        <color theme="1"/>
        <rFont val="Calibri"/>
        <family val="2"/>
        <charset val="238"/>
      </rPr>
      <t>(Pinus)</t>
    </r>
  </si>
  <si>
    <t>( uschnięte)</t>
  </si>
  <si>
    <r>
      <t xml:space="preserve">Klon </t>
    </r>
    <r>
      <rPr>
        <i/>
        <sz val="10"/>
        <color theme="1"/>
        <rFont val="Calibri"/>
        <family val="2"/>
        <charset val="238"/>
      </rPr>
      <t>( Acer platanoides)</t>
    </r>
  </si>
  <si>
    <r>
      <t xml:space="preserve">Dąb </t>
    </r>
    <r>
      <rPr>
        <i/>
        <sz val="10"/>
        <color theme="1"/>
        <rFont val="Calibri"/>
        <family val="2"/>
        <charset val="238"/>
      </rPr>
      <t>(Quercus)</t>
    </r>
  </si>
  <si>
    <r>
      <t xml:space="preserve">Sosna </t>
    </r>
    <r>
      <rPr>
        <i/>
        <sz val="10.5"/>
        <color rgb="FF000000"/>
        <rFont val="Calibri"/>
        <family val="2"/>
        <charset val="238"/>
      </rPr>
      <t>(Pinus)</t>
    </r>
  </si>
  <si>
    <r>
      <t>Sosna</t>
    </r>
    <r>
      <rPr>
        <i/>
        <sz val="10"/>
        <color theme="1"/>
        <rFont val="Calibri"/>
        <family val="2"/>
        <charset val="238"/>
      </rPr>
      <t xml:space="preserve"> (Pinus)</t>
    </r>
  </si>
  <si>
    <t>D.01.02.04</t>
  </si>
  <si>
    <t>D.05.03.05a</t>
  </si>
  <si>
    <t>D.05.03.05b</t>
  </si>
  <si>
    <t xml:space="preserve">Nawierzchnie z betonu asfaltowego. Warstwa wiążąca. </t>
  </si>
  <si>
    <t>Nawierzchnie z betonu asfaltowego. Warstwa ścieralna.</t>
  </si>
  <si>
    <t>Połączenie międzywarstwowe nawierzchni drogowej emulsją asfaltową.</t>
  </si>
  <si>
    <t>Odtworzenie trasy i punktów wysokościowych przy liniowych robotach ziemnych (drogi) w terenie równinnym, obsługa geodezyjna, inwentaryzacja powykonawcza, zastabilizowanie osnowy geodezyjnej w sposób trwały, ochrona ich przed zniszczeniem oraz oznakowanie w sposób ułatwiający odszukanie</t>
  </si>
  <si>
    <t>Rozbiórka elementów dróg i ulic</t>
  </si>
  <si>
    <t>mb</t>
  </si>
  <si>
    <t>JEZDNIA ŚCIERALNA</t>
  </si>
  <si>
    <t>ZJAZDY KOSTKA</t>
  </si>
  <si>
    <t>CHODNIK</t>
  </si>
  <si>
    <t>POBOCZE JEZDNI</t>
  </si>
  <si>
    <t>POBOCZA ZJAZDÓW</t>
  </si>
  <si>
    <t>ŚCIEK Z KOSTKI</t>
  </si>
  <si>
    <t>M2</t>
  </si>
  <si>
    <t>KRATKI</t>
  </si>
  <si>
    <t>PRZYKANALIKI</t>
  </si>
  <si>
    <t>NAKŁADKI</t>
  </si>
  <si>
    <t xml:space="preserve">PRZEPUSTY </t>
  </si>
  <si>
    <t>POD JEZDNIA 600</t>
  </si>
  <si>
    <t>zjazdy 400</t>
  </si>
  <si>
    <t xml:space="preserve">ścianki </t>
  </si>
  <si>
    <t>umocnienie EKO</t>
  </si>
  <si>
    <t>x2</t>
  </si>
  <si>
    <t>umocnienia z płyt</t>
  </si>
  <si>
    <t>strona lewa</t>
  </si>
  <si>
    <t>ROWY</t>
  </si>
  <si>
    <t>strona prawa</t>
  </si>
  <si>
    <t>nowe 115</t>
  </si>
  <si>
    <t>OPORNIKI</t>
  </si>
  <si>
    <t>KR 15</t>
  </si>
  <si>
    <t>OPORNIK 12</t>
  </si>
  <si>
    <t>PRAWA</t>
  </si>
  <si>
    <t>LEWA</t>
  </si>
  <si>
    <t>obrzeże</t>
  </si>
  <si>
    <t>profilowanie</t>
  </si>
  <si>
    <t>poszerzenia jezdni</t>
  </si>
  <si>
    <t>D.02.00.00</t>
  </si>
  <si>
    <t>ROBOTY ZIEMNE CPV: 45233100-0</t>
  </si>
  <si>
    <t>m3</t>
  </si>
  <si>
    <t>D.03.00.00</t>
  </si>
  <si>
    <t>D.03.01.01</t>
  </si>
  <si>
    <t>ROBOTY ODWODNIENIOWE CPV: 45232452-5</t>
  </si>
  <si>
    <t>Podbudowa i ulpszone podłoże z gruntu lub kruszywa stabilizowanego cementem</t>
  </si>
  <si>
    <t>ELEMENTY ULIC I DRÓG CPV: 45233220-7</t>
  </si>
  <si>
    <t>dł. Ścieku</t>
  </si>
  <si>
    <t>wykop</t>
  </si>
  <si>
    <t>Nawierzchnie z kostki brukowej, betonowej</t>
  </si>
  <si>
    <t>D.04.05.01</t>
  </si>
  <si>
    <t>D.08.00.00</t>
  </si>
  <si>
    <t>D.08.01.01</t>
  </si>
  <si>
    <t>D.08.03.01</t>
  </si>
  <si>
    <t>D.06.01.01</t>
  </si>
  <si>
    <t>Umocnienie powierzchniowe skarp, rowów i ścieków</t>
  </si>
  <si>
    <t>ZNAKI DROGOWE CPV:34992200-9</t>
  </si>
  <si>
    <t xml:space="preserve">Krawężniki betonowe </t>
  </si>
  <si>
    <t xml:space="preserve">Obrzeża betonowe </t>
  </si>
  <si>
    <t>Podpisano:</t>
  </si>
  <si>
    <t>………………………………………….</t>
  </si>
  <si>
    <t>P-14</t>
  </si>
  <si>
    <t>P-10</t>
  </si>
  <si>
    <t>D-6</t>
  </si>
  <si>
    <t>U-12a</t>
  </si>
  <si>
    <t>A-6a</t>
  </si>
  <si>
    <t>likwidacja</t>
  </si>
  <si>
    <t>D-15</t>
  </si>
  <si>
    <t xml:space="preserve">D-1 </t>
  </si>
  <si>
    <t>P-17</t>
  </si>
  <si>
    <t>P-13</t>
  </si>
  <si>
    <t>słupki</t>
  </si>
  <si>
    <t>A-1</t>
  </si>
  <si>
    <t>A-3</t>
  </si>
  <si>
    <t>D-43</t>
  </si>
  <si>
    <t>D-42</t>
  </si>
  <si>
    <t>E-17a</t>
  </si>
  <si>
    <t>E-18a</t>
  </si>
  <si>
    <t>A-16</t>
  </si>
  <si>
    <t>B-33</t>
  </si>
  <si>
    <t>przeniesienie2</t>
  </si>
  <si>
    <t>A-2</t>
  </si>
  <si>
    <t>przeniesione</t>
  </si>
  <si>
    <t>sprawdzenie</t>
  </si>
  <si>
    <t>Przepusty z rur PVC pod drogą i pod zjazdami, elementy kanalizacji deszczowej</t>
  </si>
  <si>
    <t>Warstwa mrozoochronna</t>
  </si>
  <si>
    <t>D.04.02.03</t>
  </si>
  <si>
    <t>D.05.03.23</t>
  </si>
  <si>
    <t>PRZEDMIAR ROBÓT</t>
  </si>
  <si>
    <t>Oporniki betonowe o wymiarach 12X25 cm
- obramowanie zjazdów z kostki za chodnikiem</t>
  </si>
  <si>
    <t>Krawężniki betonowe wystające/ wtopione o wymiarach 15x30 cm
- krawędź jezdni z chodnikiem</t>
  </si>
  <si>
    <t>D.07.01.01</t>
  </si>
  <si>
    <t>Oznakowanie Poziome</t>
  </si>
  <si>
    <t>D.01.02.01</t>
  </si>
  <si>
    <t>Usunięcie drzew i krzaków.</t>
  </si>
  <si>
    <t xml:space="preserve">Ścinanie drzew bez utrudnień śr. 16 - 35cm wraz z karczowaniem pni oraz wywiezieniem dłużyc, gałęzi i karpiny </t>
  </si>
  <si>
    <t>Ścinanie drzew bez utrudnień śr. Do 15 cm wraz z karczowaniem pni oraz wywiezieniem dłużyc, gałęzi i karpiny</t>
  </si>
  <si>
    <t>D.01.03.01</t>
  </si>
  <si>
    <t>Regulacja urządzeń podziemnych</t>
  </si>
  <si>
    <t>D.01.03.05</t>
  </si>
  <si>
    <t>Przebudowa podziemnych linii wodociągowych przy przebudowie i budowie dróg.</t>
  </si>
  <si>
    <t>Przebudowa istniejącego hydrantu nadziemnego na podziemnny</t>
  </si>
  <si>
    <t>Ściek prefabrykowany żelbetowy (wg KPED 01.13 /"korytko krakowskie'/) - rowy z KKŻ</t>
  </si>
  <si>
    <t>D.04.04.02</t>
  </si>
  <si>
    <t>Podbudowa zasadnicza z mieszanki kruszywa niezwiązanego</t>
  </si>
  <si>
    <t>D.06.01.10</t>
  </si>
  <si>
    <t>Pobocze utwardzone kruszywem łamanym</t>
  </si>
  <si>
    <t xml:space="preserve">Montaż nowych znaków U-3d i U-3c, folia II generacji </t>
  </si>
  <si>
    <t>Ustawienie słupków z rur stalowych ø70 dla znaków drogowych, wraz z wykopaniem i zasypaniem dołów z ubiciem warstwami</t>
  </si>
  <si>
    <t>Likwidacja - zdjęcie znaków drogowych</t>
  </si>
  <si>
    <t>Punktowe elementy odblaskowe koloru białego, montaż w nawierzchni bitumicznej</t>
  </si>
  <si>
    <t xml:space="preserve">Budowa drogi gminnej nr 220815W - ul. Jabłoniowej  ( II etap) od km 0+105 do km 0+659.             </t>
  </si>
  <si>
    <t>Rozbiórka mechaniczna nawierzchni bitumicznej śr. grubość 4-8 cm wraz z podbudową z kruszyw, grubości ok. 15 cm i odcieciem krawędzi jezdni piła wykonanie wcięć technologicznych ( 5*5 + 1,6*5)</t>
  </si>
  <si>
    <t>Wykonanie warstwy ścieralnej z mieszanki mineralno-asfaltowej AC 11S, grubość warstwy po zagęszczeniu 4 cm, ( 554*5+66)</t>
  </si>
  <si>
    <t>Wykonanie warstwy wiążącej z mieszanki mineralno-asfaltowej AC 16 W,  grubość warstwy 6 cm, ( 554*5,1+66)</t>
  </si>
  <si>
    <t>Koryto wykonane mechanicznie w gruncie kat. II-IV, głębokość koryta 20 cm - pod kawężnik ( 655*0,3)</t>
  </si>
  <si>
    <t>Profilowanie i zagęszczenie podłoża pod warstwy konstrukcyjne nawierzchni wykonane mechanicznie w gruncie kat. II-IV - ( SUMA: stabilizacja, zjazdy, chodnik, pobocza )</t>
  </si>
  <si>
    <t>Wykonanie warstwy mrozoochronnej z pospółki drogowej, grubość warstwy 10cm ( chodniki, zjazdy z kostki )</t>
  </si>
  <si>
    <t>Oczyszczenie warstw konstrukcyjnych bitumicznych mechanicznie ( warstwa wiążąca)</t>
  </si>
  <si>
    <t>Mechaniczne skropienie warstw konstrukcyjnych nieulepszonych i ulepszonych emulsją asfaltową ( podbudowa jezdni + warstwa wiążąca)</t>
  </si>
  <si>
    <t>Wykonanie podbudowy z kruszywa łamanego 0/31,5mm, stabilizowanego mechanicznie, grubość warstwy po zagęszczeniu 15 cm ( chodnik, zjazdy )</t>
  </si>
  <si>
    <t>Wykonanie podbudowy z kruszywa łamanego 0/31,5mm, stabilizowanego mechanicznie, grubość warstwy po zagęszczeniu 20 cm - podbudowa zasadnicza jezdni,  ( 554*5,3+66)</t>
  </si>
  <si>
    <t>Warstwa podbudowy kruszywa naturalnego ( metoda mieszania na miejscu) zastabilizowana cementem na głębokość 15cm. Klasa mieszanki C1,5/2. W pozycji należy również skalkulować właściwą pielęgnację warstwy - podbudowa pomocnicza jezdni,  ( 554*5,5+66)</t>
  </si>
  <si>
    <t>Wykonanie chodników z płyt wskaźnikowych 40x40x8cm w rejonie przejść dla pieszych (0,4*4*2)</t>
  </si>
  <si>
    <t>Wykonanie ubezpieczenia płytami ażurowymi dna i skarp projektowanego rowu, zgodnie z PZT, płyty ażurowe typu "EKO" mała o wym. 40x60x8 cm, zasypka humusem, ( 40*2)</t>
  </si>
  <si>
    <t>Wykonanie ubezpieczenia kamieniem polnym dna i skarp projektowanego rowu w miejscu wlotu/wylotu przepustów układany na betonie C 12/15, (4*0,5*2,2)</t>
  </si>
  <si>
    <t>Humusowanie i obsianie mieszanką traw obszaów między chodnikiem a granicą pasa drogowego( szer. 0,75m)  oraz rowem z KKŻ a granicą pasa drogowego ( szer. 0,6m)</t>
  </si>
  <si>
    <t>Wykonanie poboczy z kruszywa łamanego 0/31,5 mm grubości 20 cm po zagęszczeniu - pobocza jezdni, szer. 0,75 m (554*0,75)</t>
  </si>
  <si>
    <t>Oznakowanie poziome jezdni grubowarstwowe strukturalne masami chemoutwardzalnymi  - oznakowanie jezdni ( P-10*5,P-14*3,P13*7,P-7a*13)</t>
  </si>
  <si>
    <t>Przymocowanie do gotowych słupków tabliczek znaków drogowych typ T średnie folia I generacji  (T-1)</t>
  </si>
  <si>
    <t>Przymocowanie do gotowych słupków znaków ostrzegawczych typ A,B,D średnie folia II generacji (D-6 *2,B-33*4,B-34*3,A-11*2)</t>
  </si>
  <si>
    <t>Wykonanie przepustów z rur PEHD SN8 śr. 40 cm ułożonych na podsypce z piasku średniego grubości 20 cm</t>
  </si>
  <si>
    <t>Obrzeża betonowe o wymiarach 30x8 cm na podsypce piaskowej, spoiny wypełnione piaskiem - krawędź chodnika</t>
  </si>
  <si>
    <t>Ława betonowa z oporem z betonu C12/15 ( przyjęto zużycie 0,06m2/mb)
Krawężniki betonowe: 15x30 cm,
Oporniki betonowe 12x25 cm</t>
  </si>
  <si>
    <t>Ława betonowa z oporem z betonu C12/15 ( przyjęto zużycie 0,03m2/mb)
Obrzeża betonowy 8x30 cm,</t>
  </si>
  <si>
    <r>
      <t>m</t>
    </r>
    <r>
      <rPr>
        <vertAlign val="superscript"/>
        <sz val="9"/>
        <rFont val="Arial"/>
        <family val="2"/>
        <charset val="238"/>
      </rPr>
      <t>2</t>
    </r>
  </si>
  <si>
    <t>Regulacja pionowa studzienek dla urządzeń podziemnych przy objętości betonu w jednym miejscu od 0,1 m3 do 0,3 m3</t>
  </si>
  <si>
    <t>Formowanie i zagęszczanie nasypów. Pozycja obejmuje również zakup materiału (piasek,) transport na miejsce budowy oraz wbudowanie materiału
w nasyp - roboty związane z budową chodnika ( 840*0,2 )</t>
  </si>
  <si>
    <t>Roboty ziemne wykonywane koparkami podsiębiernymi o poj.łyżki 0.60 m3 w gr.kat. I-II z transp.urobku na odl.do 3 km sam.samowyład. - wykonanie projektowanych rowów przydrożnych, trapezowych - gł. 0,8m, szerokość dna =0,4m, skarpa 1:1( 659*0,8*0,7)</t>
  </si>
  <si>
    <t>Nawierzchnia z kostki brukowej betonowej 20x10cm, grubości 8 cm na podsypce cementowo-piaskowej 1:4 gr. 3 cm z wypełnieniem spoin piaskiem, kolor szary - chodnik</t>
  </si>
  <si>
    <t>Nawierzchnia z kostki brukowej betonowej 20x10cm, grubości 8 cm na podsypce cementowo-piaskowej 1:4 gr. 5 cm z wypełnieniem spoin piaskiem, kolor czerwony - zjazdy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</si>
</sst>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5" formatCode="#,##0.000"/>
  </numFmts>
  <fonts count="33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name val="PL Courier New"/>
    </font>
    <font>
      <sz val="10"/>
      <name val="MS Sans Serif"/>
      <family val="2"/>
      <charset val="238"/>
    </font>
    <font>
      <sz val="10"/>
      <name val="PL Times New Roman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indexed="64"/>
      <name val="Arial"/>
      <family val="2"/>
      <charset val="238"/>
    </font>
    <font>
      <sz val="10"/>
      <color indexed="64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Calibri"/>
      <family val="2"/>
      <charset val="238"/>
    </font>
    <font>
      <i/>
      <sz val="9"/>
      <color rgb="FF000000"/>
      <name val="Calibri"/>
      <family val="2"/>
      <charset val="238"/>
    </font>
    <font>
      <i/>
      <sz val="10.5"/>
      <color rgb="FF000000"/>
      <name val="Calibri"/>
      <family val="2"/>
      <charset val="238"/>
    </font>
    <font>
      <i/>
      <sz val="10"/>
      <color theme="1"/>
      <name val="Calibri"/>
      <family val="2"/>
      <charset val="238"/>
    </font>
    <font>
      <i/>
      <sz val="10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color rgb="FFFF0000"/>
      <name val="Czcionka tekstu podstawowego"/>
      <family val="2"/>
      <charset val="238"/>
    </font>
    <font>
      <b/>
      <sz val="16"/>
      <color theme="1"/>
      <name val="Arial"/>
      <family val="2"/>
      <charset val="238"/>
    </font>
    <font>
      <sz val="16"/>
      <color theme="1"/>
      <name val="Czcionka tekstu podstawowego"/>
      <family val="2"/>
      <charset val="238"/>
    </font>
    <font>
      <sz val="8"/>
      <name val="Arial"/>
      <family val="2"/>
      <charset val="238"/>
    </font>
    <font>
      <b/>
      <sz val="11"/>
      <color theme="1"/>
      <name val="Czcionka tekstu podstawowego"/>
      <charset val="238"/>
    </font>
    <font>
      <b/>
      <sz val="11"/>
      <color theme="1"/>
      <name val="Arial"/>
      <family val="2"/>
      <charset val="238"/>
    </font>
    <font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Czcionka tekstu podstawowego"/>
      <family val="2"/>
      <charset val="238"/>
    </font>
    <font>
      <b/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Czcionka tekstu podstawowego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1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1" applyNumberFormat="0" applyFont="0" applyFill="0" applyBorder="0" applyProtection="0">
      <alignment vertical="top" wrapText="1"/>
    </xf>
    <xf numFmtId="0" fontId="5" fillId="0" borderId="0"/>
    <xf numFmtId="0" fontId="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104">
    <xf numFmtId="0" fontId="0" fillId="0" borderId="0" xfId="0"/>
    <xf numFmtId="0" fontId="10" fillId="0" borderId="0" xfId="0" applyFont="1" applyAlignment="1">
      <alignment vertical="top" wrapText="1"/>
    </xf>
    <xf numFmtId="0" fontId="13" fillId="6" borderId="10" xfId="0" applyFont="1" applyFill="1" applyBorder="1" applyAlignment="1">
      <alignment vertical="center" wrapText="1"/>
    </xf>
    <xf numFmtId="0" fontId="13" fillId="6" borderId="9" xfId="0" applyFont="1" applyFill="1" applyBorder="1" applyAlignment="1">
      <alignment vertical="center" wrapText="1"/>
    </xf>
    <xf numFmtId="0" fontId="13" fillId="6" borderId="11" xfId="0" applyFont="1" applyFill="1" applyBorder="1" applyAlignment="1">
      <alignment vertical="center" wrapText="1"/>
    </xf>
    <xf numFmtId="0" fontId="13" fillId="6" borderId="3" xfId="0" applyFont="1" applyFill="1" applyBorder="1" applyAlignment="1">
      <alignment vertical="center" wrapText="1"/>
    </xf>
    <xf numFmtId="0" fontId="13" fillId="6" borderId="6" xfId="0" applyFont="1" applyFill="1" applyBorder="1" applyAlignment="1">
      <alignment vertical="center" wrapText="1"/>
    </xf>
    <xf numFmtId="0" fontId="18" fillId="0" borderId="0" xfId="0" applyFont="1" applyAlignment="1">
      <alignment vertical="center" wrapText="1"/>
    </xf>
    <xf numFmtId="0" fontId="18" fillId="0" borderId="7" xfId="0" applyFont="1" applyBorder="1" applyAlignment="1">
      <alignment vertical="center" wrapText="1"/>
    </xf>
    <xf numFmtId="0" fontId="13" fillId="6" borderId="12" xfId="0" applyFont="1" applyFill="1" applyBorder="1" applyAlignment="1">
      <alignment vertical="center" wrapText="1"/>
    </xf>
    <xf numFmtId="2" fontId="0" fillId="0" borderId="0" xfId="0" applyNumberFormat="1"/>
    <xf numFmtId="2" fontId="0" fillId="7" borderId="0" xfId="0" applyNumberFormat="1" applyFill="1"/>
    <xf numFmtId="2" fontId="0" fillId="8" borderId="0" xfId="0" applyNumberFormat="1" applyFill="1"/>
    <xf numFmtId="2" fontId="19" fillId="0" borderId="0" xfId="0" applyNumberFormat="1" applyFont="1"/>
    <xf numFmtId="0" fontId="11" fillId="0" borderId="0" xfId="0" applyFont="1" applyAlignment="1">
      <alignment horizontal="left" vertical="top" wrapText="1"/>
    </xf>
    <xf numFmtId="0" fontId="9" fillId="0" borderId="0" xfId="20" applyFont="1"/>
    <xf numFmtId="0" fontId="0" fillId="7" borderId="0" xfId="0" applyFill="1"/>
    <xf numFmtId="0" fontId="23" fillId="7" borderId="0" xfId="0" applyFont="1" applyFill="1"/>
    <xf numFmtId="0" fontId="11" fillId="0" borderId="0" xfId="0" applyFont="1" applyAlignment="1">
      <alignment horizontal="left" wrapText="1"/>
    </xf>
    <xf numFmtId="44" fontId="0" fillId="0" borderId="0" xfId="0" applyNumberFormat="1"/>
    <xf numFmtId="4" fontId="0" fillId="0" borderId="0" xfId="0" applyNumberFormat="1" applyAlignment="1">
      <alignment horizontal="center"/>
    </xf>
    <xf numFmtId="4" fontId="9" fillId="0" borderId="0" xfId="2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2" fillId="0" borderId="0" xfId="0" applyFont="1" applyAlignment="1">
      <alignment horizontal="center" wrapText="1"/>
    </xf>
    <xf numFmtId="0" fontId="25" fillId="9" borderId="4" xfId="20" applyFont="1" applyFill="1" applyBorder="1" applyAlignment="1">
      <alignment horizontal="center" vertical="center"/>
    </xf>
    <xf numFmtId="0" fontId="25" fillId="9" borderId="5" xfId="20" applyFont="1" applyFill="1" applyBorder="1" applyAlignment="1">
      <alignment horizontal="center" vertical="center" wrapText="1"/>
    </xf>
    <xf numFmtId="49" fontId="28" fillId="9" borderId="5" xfId="14" applyNumberFormat="1" applyFont="1" applyFill="1" applyBorder="1" applyAlignment="1">
      <alignment horizontal="left" vertical="center" wrapText="1"/>
    </xf>
    <xf numFmtId="0" fontId="27" fillId="9" borderId="5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28" fillId="2" borderId="5" xfId="14" applyFont="1" applyFill="1" applyBorder="1" applyAlignment="1">
      <alignment horizontal="center" vertical="center"/>
    </xf>
    <xf numFmtId="49" fontId="28" fillId="2" borderId="5" xfId="14" applyNumberFormat="1" applyFont="1" applyFill="1" applyBorder="1" applyAlignment="1">
      <alignment horizontal="left" vertical="center" wrapText="1"/>
    </xf>
    <xf numFmtId="49" fontId="28" fillId="2" borderId="5" xfId="14" applyNumberFormat="1" applyFont="1" applyFill="1" applyBorder="1" applyAlignment="1">
      <alignment horizontal="center" vertical="center" wrapText="1"/>
    </xf>
    <xf numFmtId="0" fontId="25" fillId="5" borderId="4" xfId="0" applyFont="1" applyFill="1" applyBorder="1" applyAlignment="1">
      <alignment horizontal="center" vertical="center"/>
    </xf>
    <xf numFmtId="0" fontId="28" fillId="4" borderId="5" xfId="0" applyFont="1" applyFill="1" applyBorder="1" applyAlignment="1">
      <alignment horizontal="center" vertical="center"/>
    </xf>
    <xf numFmtId="49" fontId="28" fillId="4" borderId="5" xfId="0" applyNumberFormat="1" applyFont="1" applyFill="1" applyBorder="1" applyAlignment="1">
      <alignment horizontal="left" vertical="center" wrapText="1"/>
    </xf>
    <xf numFmtId="0" fontId="26" fillId="5" borderId="5" xfId="20" applyFont="1" applyFill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5" fillId="0" borderId="5" xfId="0" applyFont="1" applyBorder="1" applyAlignment="1">
      <alignment horizontal="left" vertical="center" wrapText="1"/>
    </xf>
    <xf numFmtId="0" fontId="26" fillId="0" borderId="5" xfId="20" applyFont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0" fontId="28" fillId="4" borderId="5" xfId="14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 wrapText="1"/>
    </xf>
    <xf numFmtId="0" fontId="25" fillId="8" borderId="4" xfId="0" applyFont="1" applyFill="1" applyBorder="1" applyAlignment="1">
      <alignment horizontal="center" vertical="center"/>
    </xf>
    <xf numFmtId="0" fontId="25" fillId="8" borderId="5" xfId="14" applyFont="1" applyFill="1" applyBorder="1" applyAlignment="1">
      <alignment horizontal="center" vertical="center"/>
    </xf>
    <xf numFmtId="49" fontId="25" fillId="8" borderId="5" xfId="0" applyNumberFormat="1" applyFont="1" applyFill="1" applyBorder="1" applyAlignment="1">
      <alignment horizontal="left" vertical="center" wrapText="1"/>
    </xf>
    <xf numFmtId="49" fontId="25" fillId="8" borderId="5" xfId="0" applyNumberFormat="1" applyFont="1" applyFill="1" applyBorder="1" applyAlignment="1">
      <alignment horizontal="center" vertical="center" wrapText="1"/>
    </xf>
    <xf numFmtId="0" fontId="25" fillId="4" borderId="5" xfId="20" applyFont="1" applyFill="1" applyBorder="1" applyAlignment="1">
      <alignment horizontal="center" vertical="center" wrapText="1"/>
    </xf>
    <xf numFmtId="0" fontId="25" fillId="0" borderId="5" xfId="14" applyFont="1" applyBorder="1" applyAlignment="1">
      <alignment horizontal="center" vertical="center"/>
    </xf>
    <xf numFmtId="49" fontId="25" fillId="0" borderId="5" xfId="0" applyNumberFormat="1" applyFont="1" applyBorder="1" applyAlignment="1">
      <alignment horizontal="left" vertical="center" wrapText="1"/>
    </xf>
    <xf numFmtId="49" fontId="25" fillId="0" borderId="5" xfId="0" applyNumberFormat="1" applyFont="1" applyBorder="1" applyAlignment="1">
      <alignment horizontal="center" vertical="center" wrapText="1"/>
    </xf>
    <xf numFmtId="0" fontId="28" fillId="5" borderId="5" xfId="14" applyFont="1" applyFill="1" applyBorder="1" applyAlignment="1">
      <alignment horizontal="center" vertical="center"/>
    </xf>
    <xf numFmtId="49" fontId="28" fillId="5" borderId="5" xfId="0" applyNumberFormat="1" applyFont="1" applyFill="1" applyBorder="1" applyAlignment="1">
      <alignment horizontal="left" vertical="center" wrapText="1"/>
    </xf>
    <xf numFmtId="49" fontId="25" fillId="5" borderId="5" xfId="0" applyNumberFormat="1" applyFont="1" applyFill="1" applyBorder="1" applyAlignment="1">
      <alignment horizontal="center" vertical="center" wrapText="1"/>
    </xf>
    <xf numFmtId="0" fontId="25" fillId="3" borderId="4" xfId="0" applyFont="1" applyFill="1" applyBorder="1" applyAlignment="1">
      <alignment horizontal="center" vertical="center"/>
    </xf>
    <xf numFmtId="0" fontId="28" fillId="3" borderId="5" xfId="15" applyNumberFormat="1" applyFont="1" applyFill="1" applyBorder="1" applyAlignment="1">
      <alignment horizontal="center" vertical="center"/>
    </xf>
    <xf numFmtId="49" fontId="28" fillId="3" borderId="5" xfId="15" applyNumberFormat="1" applyFont="1" applyFill="1" applyBorder="1" applyAlignment="1">
      <alignment horizontal="left" vertical="center" wrapText="1"/>
    </xf>
    <xf numFmtId="0" fontId="25" fillId="3" borderId="5" xfId="0" applyFont="1" applyFill="1" applyBorder="1" applyAlignment="1">
      <alignment horizontal="center" vertical="center" wrapText="1"/>
    </xf>
    <xf numFmtId="0" fontId="27" fillId="0" borderId="5" xfId="0" applyFont="1" applyBorder="1"/>
    <xf numFmtId="49" fontId="25" fillId="0" borderId="5" xfId="0" quotePrefix="1" applyNumberFormat="1" applyFont="1" applyBorder="1" applyAlignment="1">
      <alignment horizontal="left" vertical="center" wrapText="1"/>
    </xf>
    <xf numFmtId="0" fontId="25" fillId="0" borderId="5" xfId="0" applyFont="1" applyBorder="1" applyAlignment="1">
      <alignment horizontal="left" vertical="top" wrapText="1"/>
    </xf>
    <xf numFmtId="0" fontId="26" fillId="0" borderId="4" xfId="2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49" fontId="25" fillId="8" borderId="5" xfId="0" quotePrefix="1" applyNumberFormat="1" applyFont="1" applyFill="1" applyBorder="1" applyAlignment="1">
      <alignment horizontal="left" vertical="center" wrapText="1"/>
    </xf>
    <xf numFmtId="49" fontId="28" fillId="5" borderId="5" xfId="14" applyNumberFormat="1" applyFont="1" applyFill="1" applyBorder="1" applyAlignment="1">
      <alignment horizontal="left" vertical="center" wrapText="1"/>
    </xf>
    <xf numFmtId="0" fontId="25" fillId="3" borderId="18" xfId="0" applyFont="1" applyFill="1" applyBorder="1" applyAlignment="1">
      <alignment horizontal="center" vertical="center"/>
    </xf>
    <xf numFmtId="0" fontId="28" fillId="3" borderId="17" xfId="15" applyNumberFormat="1" applyFont="1" applyFill="1" applyBorder="1" applyAlignment="1">
      <alignment horizontal="center" vertical="center"/>
    </xf>
    <xf numFmtId="49" fontId="28" fillId="3" borderId="17" xfId="15" applyNumberFormat="1" applyFont="1" applyFill="1" applyBorder="1" applyAlignment="1">
      <alignment horizontal="left" vertical="center" wrapText="1"/>
    </xf>
    <xf numFmtId="0" fontId="25" fillId="3" borderId="17" xfId="0" applyFont="1" applyFill="1" applyBorder="1" applyAlignment="1">
      <alignment horizontal="center" vertical="center" wrapText="1"/>
    </xf>
    <xf numFmtId="0" fontId="26" fillId="5" borderId="4" xfId="20" applyFont="1" applyFill="1" applyBorder="1" applyAlignment="1">
      <alignment horizontal="center" vertical="center"/>
    </xf>
    <xf numFmtId="0" fontId="28" fillId="5" borderId="17" xfId="14" applyFont="1" applyFill="1" applyBorder="1" applyAlignment="1">
      <alignment horizontal="center" vertical="center"/>
    </xf>
    <xf numFmtId="49" fontId="25" fillId="5" borderId="5" xfId="0" applyNumberFormat="1" applyFont="1" applyFill="1" applyBorder="1" applyAlignment="1">
      <alignment horizontal="left" vertical="center" wrapText="1"/>
    </xf>
    <xf numFmtId="0" fontId="26" fillId="8" borderId="4" xfId="20" applyFont="1" applyFill="1" applyBorder="1" applyAlignment="1">
      <alignment horizontal="center" vertical="center"/>
    </xf>
    <xf numFmtId="0" fontId="28" fillId="8" borderId="17" xfId="14" applyFont="1" applyFill="1" applyBorder="1" applyAlignment="1">
      <alignment horizontal="center" vertical="center"/>
    </xf>
    <xf numFmtId="165" fontId="8" fillId="0" borderId="5" xfId="20" applyNumberFormat="1" applyFont="1" applyBorder="1" applyAlignment="1">
      <alignment horizontal="center" vertical="center"/>
    </xf>
    <xf numFmtId="4" fontId="30" fillId="5" borderId="5" xfId="0" applyNumberFormat="1" applyFont="1" applyFill="1" applyBorder="1" applyAlignment="1">
      <alignment horizontal="center" vertical="center" wrapText="1"/>
    </xf>
    <xf numFmtId="4" fontId="8" fillId="0" borderId="5" xfId="20" applyNumberFormat="1" applyFont="1" applyBorder="1" applyAlignment="1">
      <alignment horizontal="center" vertical="center"/>
    </xf>
    <xf numFmtId="4" fontId="31" fillId="5" borderId="5" xfId="20" applyNumberFormat="1" applyFont="1" applyFill="1" applyBorder="1" applyAlignment="1">
      <alignment vertical="center"/>
    </xf>
    <xf numFmtId="4" fontId="31" fillId="3" borderId="5" xfId="0" applyNumberFormat="1" applyFont="1" applyFill="1" applyBorder="1" applyAlignment="1">
      <alignment horizontal="center" vertical="center" wrapText="1"/>
    </xf>
    <xf numFmtId="4" fontId="31" fillId="0" borderId="5" xfId="0" applyNumberFormat="1" applyFont="1" applyBorder="1" applyAlignment="1">
      <alignment horizontal="center" vertical="center" wrapText="1"/>
    </xf>
    <xf numFmtId="4" fontId="32" fillId="9" borderId="5" xfId="0" applyNumberFormat="1" applyFont="1" applyFill="1" applyBorder="1" applyAlignment="1">
      <alignment horizontal="center" vertical="center"/>
    </xf>
    <xf numFmtId="4" fontId="31" fillId="2" borderId="5" xfId="0" applyNumberFormat="1" applyFont="1" applyFill="1" applyBorder="1" applyAlignment="1">
      <alignment horizontal="center" vertical="center"/>
    </xf>
    <xf numFmtId="4" fontId="7" fillId="5" borderId="5" xfId="20" applyNumberFormat="1" applyFont="1" applyFill="1" applyBorder="1" applyAlignment="1">
      <alignment horizontal="center" vertical="center"/>
    </xf>
    <xf numFmtId="0" fontId="13" fillId="6" borderId="11" xfId="0" applyFont="1" applyFill="1" applyBorder="1" applyAlignment="1">
      <alignment vertical="center" wrapText="1"/>
    </xf>
    <xf numFmtId="0" fontId="13" fillId="6" borderId="12" xfId="0" applyFont="1" applyFill="1" applyBorder="1" applyAlignment="1">
      <alignment vertical="center" wrapText="1"/>
    </xf>
    <xf numFmtId="0" fontId="13" fillId="6" borderId="3" xfId="0" applyFont="1" applyFill="1" applyBorder="1" applyAlignment="1">
      <alignment vertical="center" wrapText="1"/>
    </xf>
    <xf numFmtId="0" fontId="13" fillId="6" borderId="13" xfId="0" applyFont="1" applyFill="1" applyBorder="1" applyAlignment="1">
      <alignment vertical="center" wrapText="1"/>
    </xf>
    <xf numFmtId="0" fontId="13" fillId="6" borderId="10" xfId="0" applyFont="1" applyFill="1" applyBorder="1" applyAlignment="1">
      <alignment vertical="center" wrapText="1"/>
    </xf>
    <xf numFmtId="0" fontId="13" fillId="6" borderId="2" xfId="0" applyFont="1" applyFill="1" applyBorder="1" applyAlignment="1">
      <alignment vertical="center" wrapText="1"/>
    </xf>
    <xf numFmtId="0" fontId="13" fillId="6" borderId="14" xfId="0" applyFont="1" applyFill="1" applyBorder="1" applyAlignment="1">
      <alignment vertical="center" wrapText="1"/>
    </xf>
    <xf numFmtId="0" fontId="13" fillId="6" borderId="8" xfId="0" applyFont="1" applyFill="1" applyBorder="1" applyAlignment="1">
      <alignment vertical="center" wrapText="1"/>
    </xf>
    <xf numFmtId="0" fontId="20" fillId="0" borderId="0" xfId="20" applyFont="1" applyAlignment="1">
      <alignment horizontal="center"/>
    </xf>
    <xf numFmtId="0" fontId="21" fillId="0" borderId="0" xfId="0" applyFont="1"/>
    <xf numFmtId="0" fontId="25" fillId="0" borderId="15" xfId="20" applyFont="1" applyBorder="1" applyAlignment="1">
      <alignment horizontal="center" vertical="center"/>
    </xf>
    <xf numFmtId="0" fontId="25" fillId="0" borderId="4" xfId="20" applyFont="1" applyBorder="1" applyAlignment="1">
      <alignment horizontal="center" vertical="center"/>
    </xf>
    <xf numFmtId="0" fontId="25" fillId="0" borderId="16" xfId="20" applyFont="1" applyBorder="1" applyAlignment="1">
      <alignment horizontal="center" vertical="center" wrapText="1"/>
    </xf>
    <xf numFmtId="0" fontId="25" fillId="0" borderId="5" xfId="20" applyFont="1" applyBorder="1" applyAlignment="1">
      <alignment horizontal="center" vertical="center" wrapText="1"/>
    </xf>
    <xf numFmtId="0" fontId="25" fillId="0" borderId="16" xfId="20" applyFont="1" applyBorder="1" applyAlignment="1">
      <alignment horizontal="center" vertical="center"/>
    </xf>
    <xf numFmtId="0" fontId="25" fillId="0" borderId="5" xfId="20" applyFont="1" applyBorder="1" applyAlignment="1">
      <alignment horizontal="center" vertical="center"/>
    </xf>
    <xf numFmtId="1" fontId="25" fillId="0" borderId="16" xfId="20" applyNumberFormat="1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/>
    </xf>
    <xf numFmtId="4" fontId="25" fillId="0" borderId="16" xfId="20" applyNumberFormat="1" applyFont="1" applyBorder="1" applyAlignment="1">
      <alignment horizontal="center" vertical="center" wrapText="1"/>
    </xf>
    <xf numFmtId="4" fontId="27" fillId="0" borderId="5" xfId="0" applyNumberFormat="1" applyFont="1" applyBorder="1" applyAlignment="1">
      <alignment horizontal="center" vertical="center"/>
    </xf>
    <xf numFmtId="0" fontId="24" fillId="0" borderId="0" xfId="20" applyFont="1" applyAlignment="1">
      <alignment horizontal="center" vertical="center" wrapText="1"/>
    </xf>
  </cellXfs>
  <cellStyles count="21">
    <cellStyle name="Dziesiętny 2" xfId="1"/>
    <cellStyle name="Dziesiętny 2 2" xfId="17"/>
    <cellStyle name="Dziesiętny 3" xfId="2"/>
    <cellStyle name="Dziesiętny 3 2" xfId="3"/>
    <cellStyle name="Dziesiętny 3 2 2" xfId="19"/>
    <cellStyle name="Dziesiętny 3 3" xfId="18"/>
    <cellStyle name="Dziesiętny 4" xfId="16"/>
    <cellStyle name="None" xfId="4"/>
    <cellStyle name="Normalny" xfId="0" builtinId="0"/>
    <cellStyle name="Normalny 2" xfId="5"/>
    <cellStyle name="Normalny 2 2" xfId="6"/>
    <cellStyle name="Normalny 2 2 2" xfId="7"/>
    <cellStyle name="Normalny 2 3" xfId="20"/>
    <cellStyle name="Normalny 2_Wykaz_A2_D1" xfId="8"/>
    <cellStyle name="Normalny 4" xfId="9"/>
    <cellStyle name="Normalny 4 2" xfId="10"/>
    <cellStyle name="Normalny 4 2 2" xfId="11"/>
    <cellStyle name="Normalny 4 3" xfId="12"/>
    <cellStyle name="Normalny_slepy-kosztorys" xfId="15"/>
    <cellStyle name="Normalny_TER02" xfId="14"/>
    <cellStyle name="Opis" xfId="13"/>
  </cellStyles>
  <dxfs count="0"/>
  <tableStyles count="0" defaultTableStyle="TableStyleMedium9" defaultPivotStyle="PivotStyleLight16"/>
  <colors>
    <mruColors>
      <color rgb="FFCCFFFF"/>
      <color rgb="FF66FFFF"/>
      <color rgb="FFB2EE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4"/>
  <sheetViews>
    <sheetView topLeftCell="A70" workbookViewId="0">
      <selection activeCell="E8" sqref="E8"/>
    </sheetView>
  </sheetViews>
  <sheetFormatPr defaultRowHeight="14.25"/>
  <cols>
    <col min="1" max="1" width="10.375" style="10" bestFit="1" customWidth="1"/>
  </cols>
  <sheetData>
    <row r="2" spans="1:11" ht="15" thickBot="1"/>
    <row r="3" spans="1:11" ht="38.25">
      <c r="B3" s="83" t="s">
        <v>24</v>
      </c>
      <c r="C3" s="2" t="s">
        <v>25</v>
      </c>
      <c r="D3" s="83" t="s">
        <v>27</v>
      </c>
      <c r="E3" s="83" t="s">
        <v>28</v>
      </c>
    </row>
    <row r="4" spans="1:11">
      <c r="B4" s="84"/>
      <c r="C4" s="3" t="s">
        <v>26</v>
      </c>
      <c r="D4" s="84"/>
      <c r="E4" s="84"/>
    </row>
    <row r="5" spans="1:11">
      <c r="B5" s="3"/>
      <c r="C5" s="3"/>
      <c r="D5" s="3"/>
      <c r="E5" s="9"/>
    </row>
    <row r="6" spans="1:11" ht="15" thickBot="1">
      <c r="B6" s="3"/>
      <c r="C6" s="3"/>
      <c r="D6" s="3"/>
      <c r="E6" s="9"/>
    </row>
    <row r="7" spans="1:11" ht="27.75" thickBot="1">
      <c r="A7" s="10">
        <f>D7/6.2832</f>
        <v>18.302775655716832</v>
      </c>
      <c r="B7" s="2">
        <v>1</v>
      </c>
      <c r="C7" s="2" t="s">
        <v>29</v>
      </c>
      <c r="D7" s="2">
        <v>115</v>
      </c>
      <c r="E7" s="4" t="s">
        <v>30</v>
      </c>
      <c r="K7">
        <v>1</v>
      </c>
    </row>
    <row r="8" spans="1:11" ht="27.75" thickBot="1">
      <c r="A8" s="10">
        <f t="shared" ref="A8:A36" si="0">D8/6.2832</f>
        <v>17.50700280112045</v>
      </c>
      <c r="B8" s="2">
        <v>1</v>
      </c>
      <c r="C8" s="2" t="s">
        <v>29</v>
      </c>
      <c r="D8" s="2">
        <v>110</v>
      </c>
      <c r="E8" s="4" t="s">
        <v>30</v>
      </c>
      <c r="K8">
        <v>2</v>
      </c>
    </row>
    <row r="9" spans="1:11" ht="26.25" thickBot="1">
      <c r="A9" s="10">
        <f t="shared" si="0"/>
        <v>16.233766233766232</v>
      </c>
      <c r="B9" s="2">
        <v>2</v>
      </c>
      <c r="C9" s="2" t="s">
        <v>31</v>
      </c>
      <c r="D9" s="2">
        <v>102</v>
      </c>
      <c r="E9" s="4"/>
      <c r="K9">
        <v>3</v>
      </c>
    </row>
    <row r="10" spans="1:11" ht="27.75" thickBot="1">
      <c r="A10" s="10">
        <f t="shared" si="0"/>
        <v>20.371785077667433</v>
      </c>
      <c r="B10" s="2">
        <v>3</v>
      </c>
      <c r="C10" s="2" t="s">
        <v>32</v>
      </c>
      <c r="D10" s="2">
        <v>128</v>
      </c>
      <c r="E10" s="4"/>
      <c r="K10">
        <v>4</v>
      </c>
    </row>
    <row r="11" spans="1:11" ht="27.75" thickBot="1">
      <c r="A11" s="11">
        <f t="shared" si="0"/>
        <v>7.3211102622867328</v>
      </c>
      <c r="B11" s="2">
        <v>4</v>
      </c>
      <c r="C11" s="2" t="s">
        <v>29</v>
      </c>
      <c r="D11" s="2">
        <v>46</v>
      </c>
      <c r="E11" s="4"/>
      <c r="K11">
        <v>5</v>
      </c>
    </row>
    <row r="12" spans="1:11" ht="26.25" thickBot="1">
      <c r="A12" s="10">
        <f t="shared" si="0"/>
        <v>17.984466513878278</v>
      </c>
      <c r="B12" s="2">
        <v>5</v>
      </c>
      <c r="C12" s="2" t="s">
        <v>31</v>
      </c>
      <c r="D12" s="2">
        <v>113</v>
      </c>
      <c r="E12" s="4"/>
      <c r="K12">
        <v>6</v>
      </c>
    </row>
    <row r="13" spans="1:11" ht="27.75" thickBot="1">
      <c r="A13" s="10">
        <f t="shared" si="0"/>
        <v>14.323911382734913</v>
      </c>
      <c r="B13" s="2">
        <v>6</v>
      </c>
      <c r="C13" s="2" t="s">
        <v>32</v>
      </c>
      <c r="D13" s="2">
        <v>90</v>
      </c>
      <c r="E13" s="4"/>
      <c r="K13">
        <v>7</v>
      </c>
    </row>
    <row r="14" spans="1:11" ht="27.75" thickBot="1">
      <c r="A14" s="10">
        <f t="shared" si="0"/>
        <v>17.50700280112045</v>
      </c>
      <c r="B14" s="2">
        <v>7</v>
      </c>
      <c r="C14" s="2" t="s">
        <v>32</v>
      </c>
      <c r="D14" s="2">
        <v>110</v>
      </c>
      <c r="E14" s="4"/>
      <c r="K14">
        <v>8</v>
      </c>
    </row>
    <row r="15" spans="1:11" ht="26.25" thickBot="1">
      <c r="A15" s="12">
        <f t="shared" si="0"/>
        <v>13.050674815380697</v>
      </c>
      <c r="B15" s="2">
        <v>8</v>
      </c>
      <c r="C15" s="2" t="s">
        <v>33</v>
      </c>
      <c r="D15" s="2">
        <v>82</v>
      </c>
      <c r="E15" s="4"/>
      <c r="K15">
        <v>9</v>
      </c>
    </row>
    <row r="16" spans="1:11" ht="27.75" thickBot="1">
      <c r="A16" s="10">
        <f t="shared" si="0"/>
        <v>21.963330786860197</v>
      </c>
      <c r="B16" s="2">
        <v>9</v>
      </c>
      <c r="C16" s="2" t="s">
        <v>29</v>
      </c>
      <c r="D16" s="2">
        <v>138</v>
      </c>
      <c r="E16" s="4"/>
      <c r="K16">
        <v>10</v>
      </c>
    </row>
    <row r="17" spans="1:11" ht="27.75" thickBot="1">
      <c r="A17" s="12">
        <f t="shared" si="0"/>
        <v>13.528138528138529</v>
      </c>
      <c r="B17" s="2">
        <v>10</v>
      </c>
      <c r="C17" s="2" t="s">
        <v>32</v>
      </c>
      <c r="D17" s="2">
        <v>85</v>
      </c>
      <c r="E17" s="4"/>
      <c r="K17">
        <v>11</v>
      </c>
    </row>
    <row r="18" spans="1:11" ht="26.25" thickBot="1">
      <c r="A18" s="11">
        <f t="shared" si="0"/>
        <v>5.7295645530939652</v>
      </c>
      <c r="B18" s="2">
        <v>11</v>
      </c>
      <c r="C18" s="2" t="s">
        <v>34</v>
      </c>
      <c r="D18" s="2">
        <v>36</v>
      </c>
      <c r="E18" s="4"/>
      <c r="K18">
        <v>12</v>
      </c>
    </row>
    <row r="19" spans="1:11" ht="27.75" thickBot="1">
      <c r="A19" s="11">
        <f t="shared" si="0"/>
        <v>7.3211102622867328</v>
      </c>
      <c r="B19" s="2">
        <v>12</v>
      </c>
      <c r="C19" s="2" t="s">
        <v>32</v>
      </c>
      <c r="D19" s="2">
        <v>46</v>
      </c>
      <c r="E19" s="4"/>
      <c r="K19">
        <v>13</v>
      </c>
    </row>
    <row r="20" spans="1:11" ht="27.75" thickBot="1">
      <c r="A20" s="12">
        <f t="shared" si="0"/>
        <v>14.323911382734913</v>
      </c>
      <c r="B20" s="2">
        <v>13</v>
      </c>
      <c r="C20" s="2" t="s">
        <v>32</v>
      </c>
      <c r="D20" s="2">
        <v>90</v>
      </c>
      <c r="E20" s="4"/>
      <c r="K20">
        <v>14</v>
      </c>
    </row>
    <row r="21" spans="1:11" ht="27.75" thickBot="1">
      <c r="A21" s="11">
        <f t="shared" si="0"/>
        <v>10.981665393430099</v>
      </c>
      <c r="B21" s="2">
        <v>14</v>
      </c>
      <c r="C21" s="2" t="s">
        <v>32</v>
      </c>
      <c r="D21" s="2">
        <v>69</v>
      </c>
      <c r="E21" s="4"/>
      <c r="K21">
        <v>15</v>
      </c>
    </row>
    <row r="22" spans="1:11" ht="27.75" thickBot="1">
      <c r="A22" s="12">
        <f t="shared" si="0"/>
        <v>12.254901960784315</v>
      </c>
      <c r="B22" s="2">
        <v>15</v>
      </c>
      <c r="C22" s="2" t="s">
        <v>32</v>
      </c>
      <c r="D22" s="2">
        <v>77</v>
      </c>
      <c r="E22" s="4"/>
      <c r="K22">
        <v>16</v>
      </c>
    </row>
    <row r="23" spans="1:11" ht="26.25" thickBot="1">
      <c r="A23" s="10">
        <f t="shared" si="0"/>
        <v>17.666157372039724</v>
      </c>
      <c r="B23" s="2">
        <v>16</v>
      </c>
      <c r="C23" s="2" t="s">
        <v>31</v>
      </c>
      <c r="D23" s="2">
        <v>111</v>
      </c>
      <c r="E23" s="4"/>
      <c r="K23">
        <v>17</v>
      </c>
    </row>
    <row r="24" spans="1:11" ht="26.25" thickBot="1">
      <c r="A24" s="11">
        <f t="shared" si="0"/>
        <v>4.6154825566590274</v>
      </c>
      <c r="B24" s="2">
        <v>17</v>
      </c>
      <c r="C24" s="2" t="s">
        <v>34</v>
      </c>
      <c r="D24" s="2">
        <v>29</v>
      </c>
      <c r="E24" s="4"/>
      <c r="K24">
        <v>18</v>
      </c>
    </row>
    <row r="25" spans="1:11" ht="26.25" thickBot="1">
      <c r="A25" s="12">
        <f t="shared" si="0"/>
        <v>14.96052966641202</v>
      </c>
      <c r="B25" s="2">
        <v>18</v>
      </c>
      <c r="C25" s="2" t="s">
        <v>31</v>
      </c>
      <c r="D25" s="2">
        <v>94</v>
      </c>
      <c r="E25" s="4"/>
      <c r="K25">
        <v>19</v>
      </c>
    </row>
    <row r="26" spans="1:11" ht="27.75" thickBot="1">
      <c r="A26" s="10">
        <f t="shared" si="0"/>
        <v>16.233766233766232</v>
      </c>
      <c r="B26" s="2">
        <v>19</v>
      </c>
      <c r="C26" s="2" t="s">
        <v>32</v>
      </c>
      <c r="D26" s="2">
        <v>102</v>
      </c>
      <c r="E26" s="4"/>
      <c r="K26">
        <v>20</v>
      </c>
    </row>
    <row r="27" spans="1:11" ht="27.75" thickBot="1">
      <c r="A27" s="12">
        <f t="shared" si="0"/>
        <v>13.209829386299974</v>
      </c>
      <c r="B27" s="2">
        <v>20</v>
      </c>
      <c r="C27" s="2" t="s">
        <v>32</v>
      </c>
      <c r="D27" s="2">
        <v>83</v>
      </c>
      <c r="E27" s="4"/>
      <c r="K27">
        <v>21</v>
      </c>
    </row>
    <row r="28" spans="1:11" ht="39" thickBot="1">
      <c r="A28" s="11">
        <f t="shared" si="0"/>
        <v>8.5943468296409478</v>
      </c>
      <c r="B28" s="2">
        <v>21</v>
      </c>
      <c r="C28" s="2" t="s">
        <v>35</v>
      </c>
      <c r="D28" s="2">
        <v>54</v>
      </c>
      <c r="E28" s="4"/>
      <c r="K28">
        <v>22</v>
      </c>
    </row>
    <row r="29" spans="1:11" ht="39" thickBot="1">
      <c r="A29" s="11">
        <f t="shared" si="0"/>
        <v>3.8197097020626432</v>
      </c>
      <c r="B29" s="2">
        <v>21</v>
      </c>
      <c r="C29" s="2" t="s">
        <v>35</v>
      </c>
      <c r="D29" s="2">
        <v>24</v>
      </c>
      <c r="E29" s="4"/>
      <c r="K29">
        <v>23</v>
      </c>
    </row>
    <row r="30" spans="1:11" ht="39" thickBot="1">
      <c r="A30" s="11">
        <f t="shared" si="0"/>
        <v>4.9337916984975809</v>
      </c>
      <c r="B30" s="2">
        <v>21</v>
      </c>
      <c r="C30" s="2" t="s">
        <v>35</v>
      </c>
      <c r="D30" s="2">
        <v>31</v>
      </c>
      <c r="E30" s="4"/>
      <c r="K30">
        <v>24</v>
      </c>
    </row>
    <row r="31" spans="1:11" ht="27.75" thickBot="1">
      <c r="A31" s="12">
        <f t="shared" si="0"/>
        <v>14.323911382734913</v>
      </c>
      <c r="B31" s="2">
        <v>22</v>
      </c>
      <c r="C31" s="2" t="s">
        <v>32</v>
      </c>
      <c r="D31" s="2">
        <v>90</v>
      </c>
      <c r="E31" s="4"/>
      <c r="K31">
        <v>25</v>
      </c>
    </row>
    <row r="32" spans="1:11" ht="27.75" thickBot="1">
      <c r="A32" s="10">
        <f t="shared" si="0"/>
        <v>16.233766233766232</v>
      </c>
      <c r="B32" s="2">
        <v>22</v>
      </c>
      <c r="C32" s="2" t="s">
        <v>32</v>
      </c>
      <c r="D32" s="2">
        <v>102</v>
      </c>
      <c r="E32" s="4"/>
      <c r="K32">
        <v>26</v>
      </c>
    </row>
    <row r="33" spans="1:11" ht="27.75" thickBot="1">
      <c r="A33" s="11">
        <f t="shared" si="0"/>
        <v>10.185892538833716</v>
      </c>
      <c r="B33" s="2">
        <v>26</v>
      </c>
      <c r="C33" s="2" t="s">
        <v>32</v>
      </c>
      <c r="D33" s="2">
        <v>64</v>
      </c>
      <c r="E33" s="4" t="s">
        <v>36</v>
      </c>
      <c r="K33">
        <v>27</v>
      </c>
    </row>
    <row r="34" spans="1:11" ht="27.75" thickBot="1">
      <c r="A34" s="12">
        <f t="shared" si="0"/>
        <v>14.164756811815636</v>
      </c>
      <c r="B34" s="2">
        <v>27</v>
      </c>
      <c r="C34" s="2" t="s">
        <v>32</v>
      </c>
      <c r="D34" s="2">
        <v>89</v>
      </c>
      <c r="E34" s="4" t="s">
        <v>36</v>
      </c>
      <c r="K34">
        <v>28</v>
      </c>
    </row>
    <row r="35" spans="1:11" ht="27.75" thickBot="1">
      <c r="A35" s="12">
        <f t="shared" si="0"/>
        <v>14.164756811815636</v>
      </c>
      <c r="B35" s="2">
        <v>28</v>
      </c>
      <c r="C35" s="2" t="s">
        <v>32</v>
      </c>
      <c r="D35" s="2">
        <v>89</v>
      </c>
      <c r="E35" s="4" t="s">
        <v>36</v>
      </c>
      <c r="K35">
        <v>29</v>
      </c>
    </row>
    <row r="36" spans="1:11" ht="27.75" thickBot="1">
      <c r="A36" s="11">
        <f t="shared" si="0"/>
        <v>6.207028265851795</v>
      </c>
      <c r="B36" s="2">
        <v>29</v>
      </c>
      <c r="C36" s="5" t="s">
        <v>32</v>
      </c>
      <c r="D36" s="5">
        <v>39</v>
      </c>
      <c r="E36" s="6" t="s">
        <v>36</v>
      </c>
      <c r="K36">
        <v>30</v>
      </c>
    </row>
    <row r="37" spans="1:11" ht="16.149999999999999" customHeight="1" thickBot="1">
      <c r="A37" s="12">
        <f>G37/6.2832</f>
        <v>14.323911382734913</v>
      </c>
      <c r="B37" s="7"/>
      <c r="C37" s="85">
        <v>23</v>
      </c>
      <c r="D37" s="86"/>
      <c r="E37" s="85" t="s">
        <v>32</v>
      </c>
      <c r="F37" s="86"/>
      <c r="G37" s="85">
        <v>90</v>
      </c>
      <c r="H37" s="86"/>
      <c r="I37" s="85"/>
      <c r="J37" s="86"/>
      <c r="K37">
        <v>31</v>
      </c>
    </row>
    <row r="38" spans="1:11" ht="16.149999999999999" customHeight="1" thickBot="1">
      <c r="A38" s="10">
        <f t="shared" ref="A38:A85" si="1">G38/6.2832</f>
        <v>16.074611662846959</v>
      </c>
      <c r="B38" s="7"/>
      <c r="C38" s="85">
        <v>24</v>
      </c>
      <c r="D38" s="86"/>
      <c r="E38" s="85" t="s">
        <v>37</v>
      </c>
      <c r="F38" s="86"/>
      <c r="G38" s="85">
        <v>101</v>
      </c>
      <c r="H38" s="86"/>
      <c r="I38" s="85" t="s">
        <v>30</v>
      </c>
      <c r="J38" s="86"/>
      <c r="K38">
        <v>32</v>
      </c>
    </row>
    <row r="39" spans="1:11" ht="16.149999999999999" customHeight="1" thickBot="1">
      <c r="A39" s="11">
        <f t="shared" si="1"/>
        <v>4.9337916984975809</v>
      </c>
      <c r="B39" s="7"/>
      <c r="C39" s="85">
        <v>25</v>
      </c>
      <c r="D39" s="86"/>
      <c r="E39" s="85" t="s">
        <v>38</v>
      </c>
      <c r="F39" s="86"/>
      <c r="G39" s="85">
        <v>31</v>
      </c>
      <c r="H39" s="86"/>
      <c r="I39" s="85"/>
      <c r="J39" s="86"/>
      <c r="K39">
        <v>33</v>
      </c>
    </row>
    <row r="40" spans="1:11" ht="16.149999999999999" customHeight="1" thickBot="1">
      <c r="A40" s="11">
        <f t="shared" si="1"/>
        <v>4.1380188439011967</v>
      </c>
      <c r="B40" s="7"/>
      <c r="C40" s="85">
        <v>26</v>
      </c>
      <c r="D40" s="86"/>
      <c r="E40" s="85" t="s">
        <v>38</v>
      </c>
      <c r="F40" s="86"/>
      <c r="G40" s="85">
        <v>26</v>
      </c>
      <c r="H40" s="86"/>
      <c r="I40" s="85"/>
      <c r="J40" s="86"/>
      <c r="K40">
        <v>34</v>
      </c>
    </row>
    <row r="41" spans="1:11" ht="16.149999999999999" customHeight="1" thickBot="1">
      <c r="A41" s="11">
        <f t="shared" si="1"/>
        <v>12.41405653170359</v>
      </c>
      <c r="B41" s="7"/>
      <c r="C41" s="85">
        <v>27</v>
      </c>
      <c r="D41" s="86"/>
      <c r="E41" s="85" t="s">
        <v>37</v>
      </c>
      <c r="F41" s="86"/>
      <c r="G41" s="85">
        <v>78</v>
      </c>
      <c r="H41" s="86"/>
      <c r="I41" s="85"/>
      <c r="J41" s="86"/>
      <c r="K41">
        <v>35</v>
      </c>
    </row>
    <row r="42" spans="1:11" ht="16.149999999999999" customHeight="1" thickBot="1">
      <c r="A42" s="12">
        <f t="shared" si="1"/>
        <v>14.164756811815636</v>
      </c>
      <c r="B42" s="7"/>
      <c r="C42" s="85">
        <v>28</v>
      </c>
      <c r="D42" s="86"/>
      <c r="E42" s="85" t="s">
        <v>37</v>
      </c>
      <c r="F42" s="86"/>
      <c r="G42" s="85">
        <v>89</v>
      </c>
      <c r="H42" s="86"/>
      <c r="I42" s="85"/>
      <c r="J42" s="86"/>
      <c r="K42">
        <v>36</v>
      </c>
    </row>
    <row r="43" spans="1:11" ht="16.149999999999999" customHeight="1" thickBot="1">
      <c r="A43" s="10">
        <f t="shared" si="1"/>
        <v>15.119684237331297</v>
      </c>
      <c r="B43" s="7"/>
      <c r="C43" s="85">
        <v>29</v>
      </c>
      <c r="D43" s="86"/>
      <c r="E43" s="85" t="s">
        <v>32</v>
      </c>
      <c r="F43" s="86"/>
      <c r="G43" s="85">
        <v>95</v>
      </c>
      <c r="H43" s="86"/>
      <c r="I43" s="85"/>
      <c r="J43" s="86"/>
      <c r="K43">
        <v>37</v>
      </c>
    </row>
    <row r="44" spans="1:11" ht="16.149999999999999" customHeight="1" thickBot="1">
      <c r="A44" s="11">
        <f t="shared" si="1"/>
        <v>5.7295645530939652</v>
      </c>
      <c r="B44" s="7"/>
      <c r="C44" s="85">
        <v>30</v>
      </c>
      <c r="D44" s="86"/>
      <c r="E44" s="85" t="s">
        <v>37</v>
      </c>
      <c r="F44" s="86"/>
      <c r="G44" s="85">
        <v>36</v>
      </c>
      <c r="H44" s="86"/>
      <c r="I44" s="85"/>
      <c r="J44" s="86"/>
      <c r="K44">
        <v>38</v>
      </c>
    </row>
    <row r="45" spans="1:11" ht="16.149999999999999" customHeight="1" thickBot="1">
      <c r="A45" s="11">
        <f t="shared" si="1"/>
        <v>11.299974535268653</v>
      </c>
      <c r="B45" s="7"/>
      <c r="C45" s="85">
        <v>31</v>
      </c>
      <c r="D45" s="86"/>
      <c r="E45" s="85" t="s">
        <v>38</v>
      </c>
      <c r="F45" s="86"/>
      <c r="G45" s="85">
        <v>71</v>
      </c>
      <c r="H45" s="86"/>
      <c r="I45" s="85"/>
      <c r="J45" s="86"/>
      <c r="K45">
        <v>39</v>
      </c>
    </row>
    <row r="46" spans="1:11" ht="16.149999999999999" customHeight="1" thickBot="1">
      <c r="A46" s="11">
        <f t="shared" si="1"/>
        <v>8.5943468296409478</v>
      </c>
      <c r="B46" s="7"/>
      <c r="C46" s="85">
        <v>32</v>
      </c>
      <c r="D46" s="86"/>
      <c r="E46" s="85" t="s">
        <v>37</v>
      </c>
      <c r="F46" s="86"/>
      <c r="G46" s="85">
        <v>54</v>
      </c>
      <c r="H46" s="86"/>
      <c r="I46" s="85"/>
      <c r="J46" s="86"/>
      <c r="K46">
        <v>40</v>
      </c>
    </row>
    <row r="47" spans="1:11" ht="16.149999999999999" customHeight="1" thickBot="1">
      <c r="A47" s="12">
        <f t="shared" si="1"/>
        <v>14.323911382734913</v>
      </c>
      <c r="B47" s="7"/>
      <c r="C47" s="85">
        <v>33</v>
      </c>
      <c r="D47" s="86"/>
      <c r="E47" s="85" t="s">
        <v>38</v>
      </c>
      <c r="F47" s="86"/>
      <c r="G47" s="85">
        <v>90</v>
      </c>
      <c r="H47" s="86"/>
      <c r="I47" s="85"/>
      <c r="J47" s="86"/>
      <c r="K47">
        <v>41</v>
      </c>
    </row>
    <row r="48" spans="1:11" ht="27.6" customHeight="1" thickBot="1">
      <c r="A48" s="11">
        <f t="shared" si="1"/>
        <v>7.3211102622867328</v>
      </c>
      <c r="B48" s="7"/>
      <c r="C48" s="85">
        <v>34</v>
      </c>
      <c r="D48" s="86"/>
      <c r="E48" s="85" t="s">
        <v>39</v>
      </c>
      <c r="F48" s="86"/>
      <c r="G48" s="85">
        <v>46</v>
      </c>
      <c r="H48" s="86"/>
      <c r="I48" s="85"/>
      <c r="J48" s="86"/>
      <c r="K48">
        <v>42</v>
      </c>
    </row>
    <row r="49" spans="1:11" ht="27.6" customHeight="1" thickBot="1">
      <c r="A49" s="11">
        <f t="shared" si="1"/>
        <v>4.1380188439011967</v>
      </c>
      <c r="B49" s="7"/>
      <c r="C49" s="85">
        <v>35</v>
      </c>
      <c r="D49" s="86"/>
      <c r="E49" s="85" t="s">
        <v>40</v>
      </c>
      <c r="F49" s="86"/>
      <c r="G49" s="85">
        <v>26</v>
      </c>
      <c r="H49" s="86"/>
      <c r="I49" s="85"/>
      <c r="J49" s="86"/>
      <c r="K49">
        <v>43</v>
      </c>
    </row>
    <row r="50" spans="1:11" ht="27.6" customHeight="1" thickBot="1">
      <c r="A50" s="11">
        <f t="shared" si="1"/>
        <v>5.8887191240132415</v>
      </c>
      <c r="B50" s="7"/>
      <c r="C50" s="85">
        <v>36</v>
      </c>
      <c r="D50" s="86"/>
      <c r="E50" s="85" t="s">
        <v>40</v>
      </c>
      <c r="F50" s="86"/>
      <c r="G50" s="85">
        <v>37</v>
      </c>
      <c r="H50" s="86"/>
      <c r="I50" s="85"/>
      <c r="J50" s="86"/>
      <c r="K50">
        <v>44</v>
      </c>
    </row>
    <row r="51" spans="1:11" ht="16.149999999999999" customHeight="1" thickBot="1">
      <c r="A51" s="13">
        <f t="shared" si="1"/>
        <v>29.602750190985486</v>
      </c>
      <c r="B51" s="7"/>
      <c r="C51" s="85">
        <v>37</v>
      </c>
      <c r="D51" s="86"/>
      <c r="E51" s="85" t="s">
        <v>41</v>
      </c>
      <c r="F51" s="86"/>
      <c r="G51" s="85">
        <v>186</v>
      </c>
      <c r="H51" s="86"/>
      <c r="I51" s="85"/>
      <c r="J51" s="86"/>
      <c r="K51">
        <v>45</v>
      </c>
    </row>
    <row r="52" spans="1:11" ht="16.149999999999999" customHeight="1" thickBot="1">
      <c r="A52" s="11">
        <f t="shared" si="1"/>
        <v>3.9788642729819199</v>
      </c>
      <c r="B52" s="7"/>
      <c r="C52" s="85">
        <v>38</v>
      </c>
      <c r="D52" s="86"/>
      <c r="E52" s="85" t="s">
        <v>41</v>
      </c>
      <c r="F52" s="86"/>
      <c r="G52" s="85">
        <v>25</v>
      </c>
      <c r="H52" s="86"/>
      <c r="I52" s="85"/>
      <c r="J52" s="86"/>
      <c r="K52">
        <v>46</v>
      </c>
    </row>
    <row r="53" spans="1:11" ht="16.149999999999999" customHeight="1" thickBot="1">
      <c r="A53" s="11">
        <f t="shared" si="1"/>
        <v>8.5943468296409478</v>
      </c>
      <c r="B53" s="7"/>
      <c r="C53" s="85">
        <v>39</v>
      </c>
      <c r="D53" s="86"/>
      <c r="E53" s="85" t="s">
        <v>32</v>
      </c>
      <c r="F53" s="86"/>
      <c r="G53" s="85">
        <v>54</v>
      </c>
      <c r="H53" s="86"/>
      <c r="I53" s="85"/>
      <c r="J53" s="86"/>
      <c r="K53">
        <v>47</v>
      </c>
    </row>
    <row r="54" spans="1:11" ht="16.149999999999999" customHeight="1" thickBot="1">
      <c r="A54" s="11">
        <f t="shared" si="1"/>
        <v>8.753501400560225</v>
      </c>
      <c r="B54" s="7"/>
      <c r="C54" s="85">
        <v>40</v>
      </c>
      <c r="D54" s="86"/>
      <c r="E54" s="85" t="s">
        <v>37</v>
      </c>
      <c r="F54" s="86"/>
      <c r="G54" s="85">
        <v>55</v>
      </c>
      <c r="H54" s="86"/>
      <c r="I54" s="85"/>
      <c r="J54" s="86"/>
      <c r="K54">
        <v>48</v>
      </c>
    </row>
    <row r="55" spans="1:11" ht="16.149999999999999" customHeight="1" thickBot="1">
      <c r="A55" s="11">
        <f t="shared" si="1"/>
        <v>7.7985739750445635</v>
      </c>
      <c r="B55" s="7"/>
      <c r="C55" s="85">
        <v>41</v>
      </c>
      <c r="D55" s="86"/>
      <c r="E55" s="85" t="s">
        <v>37</v>
      </c>
      <c r="F55" s="86"/>
      <c r="G55" s="85">
        <v>49</v>
      </c>
      <c r="H55" s="86"/>
      <c r="I55" s="85"/>
      <c r="J55" s="86"/>
      <c r="K55">
        <v>49</v>
      </c>
    </row>
    <row r="56" spans="1:11" ht="16.149999999999999" customHeight="1" thickBot="1">
      <c r="A56" s="11">
        <f t="shared" si="1"/>
        <v>7.6394194041252863</v>
      </c>
      <c r="B56" s="7"/>
      <c r="C56" s="85">
        <v>42</v>
      </c>
      <c r="D56" s="86"/>
      <c r="E56" s="85" t="s">
        <v>42</v>
      </c>
      <c r="F56" s="86"/>
      <c r="G56" s="85">
        <v>48</v>
      </c>
      <c r="H56" s="86"/>
      <c r="I56" s="85"/>
      <c r="J56" s="86"/>
      <c r="K56">
        <v>50</v>
      </c>
    </row>
    <row r="57" spans="1:11" ht="16.149999999999999" customHeight="1" thickBot="1">
      <c r="A57" s="12">
        <f t="shared" si="1"/>
        <v>11.45912910618793</v>
      </c>
      <c r="B57" s="7"/>
      <c r="C57" s="85">
        <v>43</v>
      </c>
      <c r="D57" s="86"/>
      <c r="E57" s="85" t="s">
        <v>37</v>
      </c>
      <c r="F57" s="86"/>
      <c r="G57" s="85">
        <v>72</v>
      </c>
      <c r="H57" s="86"/>
      <c r="I57" s="85"/>
      <c r="J57" s="86"/>
      <c r="K57">
        <v>51</v>
      </c>
    </row>
    <row r="58" spans="1:11" ht="16.149999999999999" customHeight="1" thickBot="1">
      <c r="A58" s="11">
        <f t="shared" si="1"/>
        <v>8.1168831168831161</v>
      </c>
      <c r="B58" s="7"/>
      <c r="C58" s="85">
        <v>44</v>
      </c>
      <c r="D58" s="86"/>
      <c r="E58" s="85" t="s">
        <v>37</v>
      </c>
      <c r="F58" s="86"/>
      <c r="G58" s="85">
        <v>51</v>
      </c>
      <c r="H58" s="86"/>
      <c r="I58" s="85"/>
      <c r="J58" s="86"/>
      <c r="K58">
        <v>52</v>
      </c>
    </row>
    <row r="59" spans="1:11" ht="16.149999999999999" customHeight="1" thickBot="1">
      <c r="A59" s="11">
        <f t="shared" si="1"/>
        <v>3.8197097020626432</v>
      </c>
      <c r="B59" s="7"/>
      <c r="C59" s="85">
        <v>45</v>
      </c>
      <c r="D59" s="86"/>
      <c r="E59" s="85" t="s">
        <v>37</v>
      </c>
      <c r="F59" s="86"/>
      <c r="G59" s="85">
        <v>24</v>
      </c>
      <c r="H59" s="86"/>
      <c r="I59" s="85"/>
      <c r="J59" s="86"/>
      <c r="K59">
        <v>53</v>
      </c>
    </row>
    <row r="60" spans="1:11" ht="16.149999999999999" customHeight="1" thickBot="1">
      <c r="A60" s="11">
        <f t="shared" si="1"/>
        <v>5.4112554112554117</v>
      </c>
      <c r="B60" s="7"/>
      <c r="C60" s="85">
        <v>46</v>
      </c>
      <c r="D60" s="86"/>
      <c r="E60" s="85" t="s">
        <v>37</v>
      </c>
      <c r="F60" s="86"/>
      <c r="G60" s="85">
        <v>34</v>
      </c>
      <c r="H60" s="86"/>
      <c r="I60" s="85"/>
      <c r="J60" s="86"/>
      <c r="K60">
        <v>54</v>
      </c>
    </row>
    <row r="61" spans="1:11" ht="16.149999999999999" customHeight="1" thickBot="1">
      <c r="A61" s="11">
        <f t="shared" si="1"/>
        <v>5.570409982174688</v>
      </c>
      <c r="B61" s="7"/>
      <c r="C61" s="85">
        <v>47</v>
      </c>
      <c r="D61" s="86"/>
      <c r="E61" s="85" t="s">
        <v>29</v>
      </c>
      <c r="F61" s="86"/>
      <c r="G61" s="85">
        <v>35</v>
      </c>
      <c r="H61" s="86"/>
      <c r="I61" s="85"/>
      <c r="J61" s="86"/>
      <c r="K61">
        <v>55</v>
      </c>
    </row>
    <row r="62" spans="1:11" ht="16.149999999999999" customHeight="1" thickBot="1">
      <c r="A62" s="11">
        <f t="shared" si="1"/>
        <v>5.570409982174688</v>
      </c>
      <c r="B62" s="7"/>
      <c r="C62" s="85">
        <v>48</v>
      </c>
      <c r="D62" s="86"/>
      <c r="E62" s="85" t="s">
        <v>37</v>
      </c>
      <c r="F62" s="86"/>
      <c r="G62" s="85">
        <v>35</v>
      </c>
      <c r="H62" s="86"/>
      <c r="I62" s="85"/>
      <c r="J62" s="86"/>
      <c r="K62">
        <v>56</v>
      </c>
    </row>
    <row r="63" spans="1:11" ht="16.149999999999999" customHeight="1" thickBot="1">
      <c r="A63" s="11">
        <f t="shared" si="1"/>
        <v>5.4112554112554117</v>
      </c>
      <c r="B63" s="7"/>
      <c r="C63" s="85">
        <v>49</v>
      </c>
      <c r="D63" s="86"/>
      <c r="E63" s="85" t="s">
        <v>37</v>
      </c>
      <c r="F63" s="86"/>
      <c r="G63" s="85">
        <v>34</v>
      </c>
      <c r="H63" s="86"/>
      <c r="I63" s="85"/>
      <c r="J63" s="86"/>
      <c r="K63">
        <v>57</v>
      </c>
    </row>
    <row r="64" spans="1:11" ht="16.149999999999999" customHeight="1" thickBot="1">
      <c r="A64" s="11">
        <f t="shared" si="1"/>
        <v>7.7985739750445635</v>
      </c>
      <c r="B64" s="7"/>
      <c r="C64" s="85">
        <v>50</v>
      </c>
      <c r="D64" s="86"/>
      <c r="E64" s="85" t="s">
        <v>37</v>
      </c>
      <c r="F64" s="86"/>
      <c r="G64" s="85">
        <v>49</v>
      </c>
      <c r="H64" s="86"/>
      <c r="I64" s="85"/>
      <c r="J64" s="86"/>
      <c r="K64">
        <v>58</v>
      </c>
    </row>
    <row r="65" spans="1:11" ht="16.149999999999999" customHeight="1" thickBot="1">
      <c r="A65" s="11">
        <f t="shared" si="1"/>
        <v>7.1619556913674565</v>
      </c>
      <c r="B65" s="7"/>
      <c r="C65" s="85">
        <v>51</v>
      </c>
      <c r="D65" s="86"/>
      <c r="E65" s="85" t="s">
        <v>29</v>
      </c>
      <c r="F65" s="86"/>
      <c r="G65" s="85">
        <v>45</v>
      </c>
      <c r="H65" s="86"/>
      <c r="I65" s="85"/>
      <c r="J65" s="86"/>
      <c r="K65">
        <v>59</v>
      </c>
    </row>
    <row r="66" spans="1:11" ht="16.149999999999999" customHeight="1" thickBot="1">
      <c r="A66" s="11">
        <f t="shared" si="1"/>
        <v>4.6154825566590274</v>
      </c>
      <c r="B66" s="7"/>
      <c r="C66" s="85">
        <v>52</v>
      </c>
      <c r="D66" s="86"/>
      <c r="E66" s="85" t="s">
        <v>37</v>
      </c>
      <c r="F66" s="86"/>
      <c r="G66" s="85">
        <v>29</v>
      </c>
      <c r="H66" s="86"/>
      <c r="I66" s="85"/>
      <c r="J66" s="86"/>
      <c r="K66">
        <v>60</v>
      </c>
    </row>
    <row r="67" spans="1:11" ht="16.149999999999999" customHeight="1" thickBot="1">
      <c r="A67" s="11">
        <f t="shared" si="1"/>
        <v>7.48026483320601</v>
      </c>
      <c r="B67" s="7"/>
      <c r="C67" s="85">
        <v>53</v>
      </c>
      <c r="D67" s="86"/>
      <c r="E67" s="85" t="s">
        <v>37</v>
      </c>
      <c r="F67" s="86"/>
      <c r="G67" s="85">
        <v>47</v>
      </c>
      <c r="H67" s="86"/>
      <c r="I67" s="85" t="s">
        <v>43</v>
      </c>
      <c r="J67" s="86"/>
      <c r="K67">
        <v>61</v>
      </c>
    </row>
    <row r="68" spans="1:11" ht="16.149999999999999" customHeight="1" thickBot="1">
      <c r="A68" s="11">
        <f t="shared" si="1"/>
        <v>6.0478736949325187</v>
      </c>
      <c r="B68" s="7"/>
      <c r="C68" s="85">
        <v>54</v>
      </c>
      <c r="D68" s="86"/>
      <c r="E68" s="85" t="s">
        <v>29</v>
      </c>
      <c r="F68" s="86"/>
      <c r="G68" s="85">
        <v>38</v>
      </c>
      <c r="H68" s="86"/>
      <c r="I68" s="85"/>
      <c r="J68" s="86"/>
      <c r="K68">
        <v>62</v>
      </c>
    </row>
    <row r="69" spans="1:11" ht="16.149999999999999" customHeight="1" thickBot="1">
      <c r="A69" s="11">
        <f t="shared" si="1"/>
        <v>3.0239368474662593</v>
      </c>
      <c r="B69" s="7"/>
      <c r="C69" s="85">
        <v>55</v>
      </c>
      <c r="D69" s="86"/>
      <c r="E69" s="85" t="s">
        <v>37</v>
      </c>
      <c r="F69" s="86"/>
      <c r="G69" s="85">
        <v>19</v>
      </c>
      <c r="H69" s="86"/>
      <c r="I69" s="85"/>
      <c r="J69" s="86"/>
      <c r="K69">
        <v>63</v>
      </c>
    </row>
    <row r="70" spans="1:11" ht="16.149999999999999" customHeight="1" thickBot="1">
      <c r="A70" s="11">
        <f t="shared" si="1"/>
        <v>3.8197097020626432</v>
      </c>
      <c r="B70" s="7"/>
      <c r="C70" s="85">
        <v>56</v>
      </c>
      <c r="D70" s="86"/>
      <c r="E70" s="85" t="s">
        <v>37</v>
      </c>
      <c r="F70" s="86"/>
      <c r="G70" s="85">
        <v>24</v>
      </c>
      <c r="H70" s="86"/>
      <c r="I70" s="85"/>
      <c r="J70" s="86"/>
      <c r="K70">
        <v>64</v>
      </c>
    </row>
    <row r="71" spans="1:11" ht="16.149999999999999" customHeight="1" thickBot="1">
      <c r="A71" s="12">
        <f t="shared" si="1"/>
        <v>12.095747389865037</v>
      </c>
      <c r="B71" s="7"/>
      <c r="C71" s="85">
        <v>57</v>
      </c>
      <c r="D71" s="86"/>
      <c r="E71" s="85" t="s">
        <v>37</v>
      </c>
      <c r="F71" s="86"/>
      <c r="G71" s="85">
        <v>76</v>
      </c>
      <c r="H71" s="86"/>
      <c r="I71" s="85"/>
      <c r="J71" s="86"/>
      <c r="K71">
        <v>65</v>
      </c>
    </row>
    <row r="72" spans="1:11" ht="16.149999999999999" customHeight="1" thickBot="1">
      <c r="A72" s="11">
        <f t="shared" si="1"/>
        <v>6.0478736949325187</v>
      </c>
      <c r="B72" s="7"/>
      <c r="C72" s="85">
        <v>58</v>
      </c>
      <c r="D72" s="86"/>
      <c r="E72" s="85" t="s">
        <v>37</v>
      </c>
      <c r="F72" s="86"/>
      <c r="G72" s="85">
        <v>38</v>
      </c>
      <c r="H72" s="86"/>
      <c r="I72" s="85"/>
      <c r="J72" s="86"/>
      <c r="K72">
        <v>66</v>
      </c>
    </row>
    <row r="73" spans="1:11" ht="16.149999999999999" customHeight="1" thickBot="1">
      <c r="A73" s="11">
        <f t="shared" si="1"/>
        <v>7.3211102622867328</v>
      </c>
      <c r="B73" s="7"/>
      <c r="C73" s="85">
        <v>59</v>
      </c>
      <c r="D73" s="86"/>
      <c r="E73" s="85" t="s">
        <v>37</v>
      </c>
      <c r="F73" s="86"/>
      <c r="G73" s="85">
        <v>46</v>
      </c>
      <c r="H73" s="86"/>
      <c r="I73" s="85"/>
      <c r="J73" s="86"/>
      <c r="K73">
        <v>67</v>
      </c>
    </row>
    <row r="74" spans="1:11" ht="16.149999999999999" customHeight="1" thickBot="1">
      <c r="A74" s="11">
        <f t="shared" si="1"/>
        <v>8.1168831168831161</v>
      </c>
      <c r="B74" s="7"/>
      <c r="C74" s="85">
        <v>60</v>
      </c>
      <c r="D74" s="86"/>
      <c r="E74" s="85" t="s">
        <v>37</v>
      </c>
      <c r="F74" s="86"/>
      <c r="G74" s="85">
        <v>51</v>
      </c>
      <c r="H74" s="86"/>
      <c r="I74" s="85"/>
      <c r="J74" s="86"/>
      <c r="K74">
        <v>68</v>
      </c>
    </row>
    <row r="75" spans="1:11" ht="16.149999999999999" customHeight="1" thickBot="1">
      <c r="A75" s="11">
        <f t="shared" si="1"/>
        <v>5.0929462694168581</v>
      </c>
      <c r="B75" s="7"/>
      <c r="C75" s="85">
        <v>61</v>
      </c>
      <c r="D75" s="86"/>
      <c r="E75" s="85" t="s">
        <v>37</v>
      </c>
      <c r="F75" s="86"/>
      <c r="G75" s="85">
        <v>32</v>
      </c>
      <c r="H75" s="86"/>
      <c r="I75" s="85"/>
      <c r="J75" s="86"/>
      <c r="K75">
        <v>69</v>
      </c>
    </row>
    <row r="76" spans="1:11" ht="16.149999999999999" customHeight="1" thickBot="1">
      <c r="A76" s="12">
        <f t="shared" si="1"/>
        <v>11.45912910618793</v>
      </c>
      <c r="B76" s="7"/>
      <c r="C76" s="85">
        <v>62</v>
      </c>
      <c r="D76" s="86"/>
      <c r="E76" s="85" t="s">
        <v>37</v>
      </c>
      <c r="F76" s="86"/>
      <c r="G76" s="85">
        <v>72</v>
      </c>
      <c r="H76" s="86"/>
      <c r="I76" s="85"/>
      <c r="J76" s="86"/>
      <c r="K76">
        <v>70</v>
      </c>
    </row>
    <row r="77" spans="1:11" ht="27.6" customHeight="1" thickBot="1">
      <c r="A77" s="11">
        <f t="shared" si="1"/>
        <v>4.1380188439011967</v>
      </c>
      <c r="B77" s="7"/>
      <c r="C77" s="85">
        <v>63</v>
      </c>
      <c r="D77" s="86"/>
      <c r="E77" s="85" t="s">
        <v>44</v>
      </c>
      <c r="F77" s="86"/>
      <c r="G77" s="85">
        <v>26</v>
      </c>
      <c r="H77" s="86"/>
      <c r="I77" s="85"/>
      <c r="J77" s="86"/>
      <c r="K77">
        <v>71</v>
      </c>
    </row>
    <row r="78" spans="1:11" ht="27.6" customHeight="1" thickBot="1">
      <c r="A78" s="11">
        <f t="shared" si="1"/>
        <v>4.1380188439011967</v>
      </c>
      <c r="B78" s="7"/>
      <c r="C78" s="85">
        <v>63</v>
      </c>
      <c r="D78" s="86"/>
      <c r="E78" s="85" t="s">
        <v>44</v>
      </c>
      <c r="F78" s="86"/>
      <c r="G78" s="85">
        <v>26</v>
      </c>
      <c r="H78" s="86"/>
      <c r="I78" s="85"/>
      <c r="J78" s="86"/>
      <c r="K78">
        <v>72</v>
      </c>
    </row>
    <row r="79" spans="1:11" ht="27.6" customHeight="1" thickBot="1">
      <c r="A79" s="11">
        <f t="shared" si="1"/>
        <v>4.9337916984975809</v>
      </c>
      <c r="B79" s="7"/>
      <c r="C79" s="85">
        <v>64</v>
      </c>
      <c r="D79" s="86"/>
      <c r="E79" s="85" t="s">
        <v>44</v>
      </c>
      <c r="F79" s="86"/>
      <c r="G79" s="85">
        <v>31</v>
      </c>
      <c r="H79" s="86"/>
      <c r="I79" s="85"/>
      <c r="J79" s="86"/>
      <c r="K79">
        <v>73</v>
      </c>
    </row>
    <row r="80" spans="1:11" ht="27.6" customHeight="1" thickBot="1">
      <c r="A80" s="11">
        <f t="shared" si="1"/>
        <v>4.6154825566590274</v>
      </c>
      <c r="B80" s="7"/>
      <c r="C80" s="85">
        <v>65</v>
      </c>
      <c r="D80" s="86"/>
      <c r="E80" s="85" t="s">
        <v>44</v>
      </c>
      <c r="F80" s="86"/>
      <c r="G80" s="85">
        <v>29</v>
      </c>
      <c r="H80" s="86"/>
      <c r="I80" s="85"/>
      <c r="J80" s="86"/>
      <c r="K80">
        <v>74</v>
      </c>
    </row>
    <row r="81" spans="1:11" ht="27.6" customHeight="1" thickBot="1">
      <c r="A81" s="11">
        <f t="shared" si="1"/>
        <v>4.1380188439011967</v>
      </c>
      <c r="B81" s="7"/>
      <c r="C81" s="85">
        <v>66</v>
      </c>
      <c r="D81" s="86"/>
      <c r="E81" s="85" t="s">
        <v>44</v>
      </c>
      <c r="F81" s="86"/>
      <c r="G81" s="85">
        <v>26</v>
      </c>
      <c r="H81" s="86"/>
      <c r="I81" s="85"/>
      <c r="J81" s="86"/>
      <c r="K81">
        <v>75</v>
      </c>
    </row>
    <row r="82" spans="1:11" ht="16.149999999999999" customHeight="1" thickBot="1">
      <c r="A82" s="11">
        <f t="shared" si="1"/>
        <v>3.9788642729819199</v>
      </c>
      <c r="B82" s="7"/>
      <c r="C82" s="85">
        <v>67</v>
      </c>
      <c r="D82" s="86"/>
      <c r="E82" s="85" t="s">
        <v>45</v>
      </c>
      <c r="F82" s="86"/>
      <c r="G82" s="85">
        <v>25</v>
      </c>
      <c r="H82" s="86"/>
      <c r="I82" s="85"/>
      <c r="J82" s="86"/>
      <c r="K82">
        <v>76</v>
      </c>
    </row>
    <row r="83" spans="1:11" ht="16.149999999999999" customHeight="1" thickBot="1">
      <c r="A83" s="12">
        <f t="shared" si="1"/>
        <v>13.687293099057806</v>
      </c>
      <c r="B83" s="7"/>
      <c r="C83" s="85">
        <v>68</v>
      </c>
      <c r="D83" s="86"/>
      <c r="E83" s="85" t="s">
        <v>38</v>
      </c>
      <c r="F83" s="86"/>
      <c r="G83" s="85">
        <v>86</v>
      </c>
      <c r="H83" s="86"/>
      <c r="I83" s="85"/>
      <c r="J83" s="86"/>
      <c r="K83">
        <v>77</v>
      </c>
    </row>
    <row r="84" spans="1:11" ht="16.149999999999999" customHeight="1" thickBot="1">
      <c r="A84" s="11">
        <f t="shared" si="1"/>
        <v>8.1168831168831161</v>
      </c>
      <c r="B84" s="7"/>
      <c r="C84" s="85">
        <v>69</v>
      </c>
      <c r="D84" s="86"/>
      <c r="E84" s="85" t="s">
        <v>42</v>
      </c>
      <c r="F84" s="86"/>
      <c r="G84" s="85">
        <v>51</v>
      </c>
      <c r="H84" s="86"/>
      <c r="I84" s="85"/>
      <c r="J84" s="86"/>
      <c r="K84">
        <v>78</v>
      </c>
    </row>
    <row r="85" spans="1:11" ht="16.149999999999999" customHeight="1" thickBot="1">
      <c r="A85" s="12">
        <f t="shared" si="1"/>
        <v>11.140819964349376</v>
      </c>
      <c r="B85" s="7"/>
      <c r="C85" s="85">
        <v>70</v>
      </c>
      <c r="D85" s="86"/>
      <c r="E85" s="85" t="s">
        <v>37</v>
      </c>
      <c r="F85" s="86"/>
      <c r="G85" s="85">
        <v>70</v>
      </c>
      <c r="H85" s="86"/>
      <c r="I85" s="85"/>
      <c r="J85" s="86"/>
      <c r="K85">
        <v>79</v>
      </c>
    </row>
    <row r="86" spans="1:11" ht="16.149999999999999" customHeight="1" thickBot="1">
      <c r="A86" s="12">
        <f>G86/6.2832</f>
        <v>14.005602240896359</v>
      </c>
      <c r="B86" s="8"/>
      <c r="C86" s="87">
        <v>71</v>
      </c>
      <c r="D86" s="88"/>
      <c r="E86" s="85" t="s">
        <v>42</v>
      </c>
      <c r="F86" s="86"/>
      <c r="G86" s="85">
        <v>88</v>
      </c>
      <c r="H86" s="86"/>
      <c r="I86" s="87"/>
      <c r="J86" s="88"/>
      <c r="K86">
        <v>80</v>
      </c>
    </row>
    <row r="87" spans="1:11" ht="16.5" thickBot="1">
      <c r="A87" s="12">
        <f>F87/6.2832</f>
        <v>11.777438248026483</v>
      </c>
      <c r="B87" s="89">
        <v>72</v>
      </c>
      <c r="C87" s="90"/>
      <c r="D87" s="85" t="s">
        <v>46</v>
      </c>
      <c r="E87" s="86"/>
      <c r="F87" s="85">
        <v>74</v>
      </c>
      <c r="G87" s="86"/>
      <c r="H87" s="85"/>
      <c r="I87" s="86"/>
      <c r="J87" s="7"/>
      <c r="K87">
        <v>81</v>
      </c>
    </row>
    <row r="88" spans="1:11" ht="16.5" thickBot="1">
      <c r="A88" s="11">
        <f t="shared" ref="A88:A94" si="2">F88/6.2832</f>
        <v>5.7295645530939652</v>
      </c>
      <c r="B88" s="89">
        <v>72</v>
      </c>
      <c r="C88" s="90"/>
      <c r="D88" s="85" t="s">
        <v>46</v>
      </c>
      <c r="E88" s="86"/>
      <c r="F88" s="85">
        <v>36</v>
      </c>
      <c r="G88" s="86"/>
      <c r="H88" s="85"/>
      <c r="I88" s="86"/>
      <c r="J88" s="7"/>
      <c r="K88">
        <v>82</v>
      </c>
    </row>
    <row r="89" spans="1:11" ht="16.5" thickBot="1">
      <c r="A89" s="11">
        <f t="shared" si="2"/>
        <v>7.1619556913674565</v>
      </c>
      <c r="B89" s="85">
        <v>73</v>
      </c>
      <c r="C89" s="86"/>
      <c r="D89" s="85" t="s">
        <v>38</v>
      </c>
      <c r="E89" s="86"/>
      <c r="F89" s="85">
        <v>45</v>
      </c>
      <c r="G89" s="86"/>
      <c r="H89" s="85"/>
      <c r="I89" s="86"/>
      <c r="J89" s="7"/>
      <c r="K89">
        <v>83</v>
      </c>
    </row>
    <row r="90" spans="1:11" ht="16.5" thickBot="1">
      <c r="A90" s="11">
        <f t="shared" si="2"/>
        <v>8.753501400560225</v>
      </c>
      <c r="B90" s="85">
        <v>74</v>
      </c>
      <c r="C90" s="86"/>
      <c r="D90" s="85" t="s">
        <v>38</v>
      </c>
      <c r="E90" s="86"/>
      <c r="F90" s="85">
        <v>55</v>
      </c>
      <c r="G90" s="86"/>
      <c r="H90" s="85"/>
      <c r="I90" s="86"/>
      <c r="J90" s="7"/>
      <c r="K90">
        <v>84</v>
      </c>
    </row>
    <row r="91" spans="1:11" ht="16.5" thickBot="1">
      <c r="A91" s="11">
        <f t="shared" si="2"/>
        <v>10.345047109752992</v>
      </c>
      <c r="B91" s="85">
        <v>75</v>
      </c>
      <c r="C91" s="86"/>
      <c r="D91" s="85" t="s">
        <v>42</v>
      </c>
      <c r="E91" s="86"/>
      <c r="F91" s="85">
        <v>65</v>
      </c>
      <c r="G91" s="86"/>
      <c r="H91" s="85"/>
      <c r="I91" s="86"/>
      <c r="J91" s="7"/>
      <c r="K91">
        <v>85</v>
      </c>
    </row>
    <row r="92" spans="1:11" ht="16.5" thickBot="1">
      <c r="A92" s="11">
        <f t="shared" si="2"/>
        <v>5.4112554112554117</v>
      </c>
      <c r="B92" s="85">
        <v>75</v>
      </c>
      <c r="C92" s="86"/>
      <c r="D92" s="85" t="s">
        <v>42</v>
      </c>
      <c r="E92" s="86"/>
      <c r="F92" s="85">
        <v>34</v>
      </c>
      <c r="G92" s="86"/>
      <c r="H92" s="85"/>
      <c r="I92" s="86"/>
      <c r="J92" s="7"/>
      <c r="K92">
        <v>86</v>
      </c>
    </row>
    <row r="93" spans="1:11" ht="16.5" thickBot="1">
      <c r="A93" s="11">
        <f t="shared" si="2"/>
        <v>8.4351922587216706</v>
      </c>
      <c r="B93" s="85">
        <v>76</v>
      </c>
      <c r="C93" s="86"/>
      <c r="D93" s="85" t="s">
        <v>42</v>
      </c>
      <c r="E93" s="86"/>
      <c r="F93" s="85">
        <v>53</v>
      </c>
      <c r="G93" s="86"/>
      <c r="H93" s="85"/>
      <c r="I93" s="86"/>
      <c r="J93" s="7"/>
      <c r="K93">
        <v>87</v>
      </c>
    </row>
    <row r="94" spans="1:11" ht="15.75">
      <c r="A94" s="12">
        <f t="shared" si="2"/>
        <v>14.483065953654188</v>
      </c>
      <c r="B94" s="87">
        <v>77</v>
      </c>
      <c r="C94" s="88"/>
      <c r="D94" s="87" t="s">
        <v>47</v>
      </c>
      <c r="E94" s="88"/>
      <c r="F94" s="87">
        <v>91</v>
      </c>
      <c r="G94" s="88"/>
      <c r="H94" s="87"/>
      <c r="I94" s="88"/>
      <c r="J94" s="7"/>
      <c r="K94">
        <v>88</v>
      </c>
    </row>
  </sheetData>
  <mergeCells count="235">
    <mergeCell ref="F88:G88"/>
    <mergeCell ref="H88:I88"/>
    <mergeCell ref="B91:C91"/>
    <mergeCell ref="D91:E91"/>
    <mergeCell ref="F91:G91"/>
    <mergeCell ref="H91:I91"/>
    <mergeCell ref="E37:F37"/>
    <mergeCell ref="C37:D37"/>
    <mergeCell ref="C78:D78"/>
    <mergeCell ref="E78:F78"/>
    <mergeCell ref="G78:H78"/>
    <mergeCell ref="I78:J78"/>
    <mergeCell ref="B87:C87"/>
    <mergeCell ref="D87:E87"/>
    <mergeCell ref="F87:G87"/>
    <mergeCell ref="H87:I87"/>
    <mergeCell ref="B89:C89"/>
    <mergeCell ref="D89:E89"/>
    <mergeCell ref="F89:G89"/>
    <mergeCell ref="H89:I89"/>
    <mergeCell ref="B88:C88"/>
    <mergeCell ref="D88:E88"/>
    <mergeCell ref="C85:D85"/>
    <mergeCell ref="E85:F85"/>
    <mergeCell ref="B93:C93"/>
    <mergeCell ref="D93:E93"/>
    <mergeCell ref="F93:G93"/>
    <mergeCell ref="H93:I93"/>
    <mergeCell ref="B94:C94"/>
    <mergeCell ref="D94:E94"/>
    <mergeCell ref="F94:G94"/>
    <mergeCell ref="H94:I94"/>
    <mergeCell ref="B90:C90"/>
    <mergeCell ref="D90:E90"/>
    <mergeCell ref="F90:G90"/>
    <mergeCell ref="H90:I90"/>
    <mergeCell ref="B92:C92"/>
    <mergeCell ref="D92:E92"/>
    <mergeCell ref="F92:G92"/>
    <mergeCell ref="H92:I92"/>
    <mergeCell ref="G85:H85"/>
    <mergeCell ref="I85:J85"/>
    <mergeCell ref="C86:D86"/>
    <mergeCell ref="E86:F86"/>
    <mergeCell ref="G86:H86"/>
    <mergeCell ref="I86:J86"/>
    <mergeCell ref="C83:D83"/>
    <mergeCell ref="E83:F83"/>
    <mergeCell ref="G83:H83"/>
    <mergeCell ref="I83:J83"/>
    <mergeCell ref="C84:D84"/>
    <mergeCell ref="E84:F84"/>
    <mergeCell ref="G84:H84"/>
    <mergeCell ref="I84:J84"/>
    <mergeCell ref="C81:D81"/>
    <mergeCell ref="E81:F81"/>
    <mergeCell ref="G81:H81"/>
    <mergeCell ref="I81:J81"/>
    <mergeCell ref="C82:D82"/>
    <mergeCell ref="E82:F82"/>
    <mergeCell ref="G82:H82"/>
    <mergeCell ref="I82:J82"/>
    <mergeCell ref="C79:D79"/>
    <mergeCell ref="E79:F79"/>
    <mergeCell ref="G79:H79"/>
    <mergeCell ref="I79:J79"/>
    <mergeCell ref="C80:D80"/>
    <mergeCell ref="E80:F80"/>
    <mergeCell ref="G80:H80"/>
    <mergeCell ref="I80:J80"/>
    <mergeCell ref="C76:D76"/>
    <mergeCell ref="E76:F76"/>
    <mergeCell ref="G76:H76"/>
    <mergeCell ref="I76:J76"/>
    <mergeCell ref="C77:D77"/>
    <mergeCell ref="E77:F77"/>
    <mergeCell ref="G77:H77"/>
    <mergeCell ref="I77:J77"/>
    <mergeCell ref="C74:D74"/>
    <mergeCell ref="E74:F74"/>
    <mergeCell ref="G74:H74"/>
    <mergeCell ref="I74:J74"/>
    <mergeCell ref="C75:D75"/>
    <mergeCell ref="E75:F75"/>
    <mergeCell ref="G75:H75"/>
    <mergeCell ref="I75:J75"/>
    <mergeCell ref="C72:D72"/>
    <mergeCell ref="E72:F72"/>
    <mergeCell ref="G72:H72"/>
    <mergeCell ref="I72:J72"/>
    <mergeCell ref="C73:D73"/>
    <mergeCell ref="E73:F73"/>
    <mergeCell ref="G73:H73"/>
    <mergeCell ref="I73:J73"/>
    <mergeCell ref="C70:D70"/>
    <mergeCell ref="E70:F70"/>
    <mergeCell ref="G70:H70"/>
    <mergeCell ref="I70:J70"/>
    <mergeCell ref="C71:D71"/>
    <mergeCell ref="E71:F71"/>
    <mergeCell ref="G71:H71"/>
    <mergeCell ref="I71:J71"/>
    <mergeCell ref="C68:D68"/>
    <mergeCell ref="E68:F68"/>
    <mergeCell ref="G68:H68"/>
    <mergeCell ref="I68:J68"/>
    <mergeCell ref="C69:D69"/>
    <mergeCell ref="E69:F69"/>
    <mergeCell ref="G69:H69"/>
    <mergeCell ref="I69:J69"/>
    <mergeCell ref="C66:D66"/>
    <mergeCell ref="E66:F66"/>
    <mergeCell ref="G66:H66"/>
    <mergeCell ref="I66:J66"/>
    <mergeCell ref="C67:D67"/>
    <mergeCell ref="E67:F67"/>
    <mergeCell ref="G67:H67"/>
    <mergeCell ref="I67:J67"/>
    <mergeCell ref="C64:D64"/>
    <mergeCell ref="E64:F64"/>
    <mergeCell ref="G64:H64"/>
    <mergeCell ref="I64:J64"/>
    <mergeCell ref="C65:D65"/>
    <mergeCell ref="E65:F65"/>
    <mergeCell ref="G65:H65"/>
    <mergeCell ref="I65:J65"/>
    <mergeCell ref="C62:D62"/>
    <mergeCell ref="E62:F62"/>
    <mergeCell ref="G62:H62"/>
    <mergeCell ref="I62:J62"/>
    <mergeCell ref="C63:D63"/>
    <mergeCell ref="E63:F63"/>
    <mergeCell ref="G63:H63"/>
    <mergeCell ref="I63:J63"/>
    <mergeCell ref="C60:D60"/>
    <mergeCell ref="E60:F60"/>
    <mergeCell ref="G60:H60"/>
    <mergeCell ref="I60:J60"/>
    <mergeCell ref="C61:D61"/>
    <mergeCell ref="E61:F61"/>
    <mergeCell ref="G61:H61"/>
    <mergeCell ref="I61:J61"/>
    <mergeCell ref="C58:D58"/>
    <mergeCell ref="E58:F58"/>
    <mergeCell ref="G58:H58"/>
    <mergeCell ref="I58:J58"/>
    <mergeCell ref="C59:D59"/>
    <mergeCell ref="E59:F59"/>
    <mergeCell ref="G59:H59"/>
    <mergeCell ref="I59:J59"/>
    <mergeCell ref="C56:D56"/>
    <mergeCell ref="E56:F56"/>
    <mergeCell ref="G56:H56"/>
    <mergeCell ref="I56:J56"/>
    <mergeCell ref="C57:D57"/>
    <mergeCell ref="E57:F57"/>
    <mergeCell ref="G57:H57"/>
    <mergeCell ref="I57:J57"/>
    <mergeCell ref="C54:D54"/>
    <mergeCell ref="E54:F54"/>
    <mergeCell ref="G54:H54"/>
    <mergeCell ref="I54:J54"/>
    <mergeCell ref="C55:D55"/>
    <mergeCell ref="E55:F55"/>
    <mergeCell ref="G55:H55"/>
    <mergeCell ref="I55:J55"/>
    <mergeCell ref="C52:D52"/>
    <mergeCell ref="E52:F52"/>
    <mergeCell ref="G52:H52"/>
    <mergeCell ref="I52:J52"/>
    <mergeCell ref="C53:D53"/>
    <mergeCell ref="E53:F53"/>
    <mergeCell ref="G53:H53"/>
    <mergeCell ref="I53:J53"/>
    <mergeCell ref="C50:D50"/>
    <mergeCell ref="E50:F50"/>
    <mergeCell ref="G50:H50"/>
    <mergeCell ref="I50:J50"/>
    <mergeCell ref="C51:D51"/>
    <mergeCell ref="E51:F51"/>
    <mergeCell ref="G51:H51"/>
    <mergeCell ref="I51:J51"/>
    <mergeCell ref="C48:D48"/>
    <mergeCell ref="E48:F48"/>
    <mergeCell ref="G48:H48"/>
    <mergeCell ref="I48:J48"/>
    <mergeCell ref="C49:D49"/>
    <mergeCell ref="E49:F49"/>
    <mergeCell ref="G49:H49"/>
    <mergeCell ref="I49:J49"/>
    <mergeCell ref="C46:D46"/>
    <mergeCell ref="E46:F46"/>
    <mergeCell ref="G46:H46"/>
    <mergeCell ref="I46:J46"/>
    <mergeCell ref="C47:D47"/>
    <mergeCell ref="E47:F47"/>
    <mergeCell ref="G47:H47"/>
    <mergeCell ref="I47:J47"/>
    <mergeCell ref="C44:D44"/>
    <mergeCell ref="E44:F44"/>
    <mergeCell ref="G44:H44"/>
    <mergeCell ref="I44:J44"/>
    <mergeCell ref="C45:D45"/>
    <mergeCell ref="E45:F45"/>
    <mergeCell ref="G45:H45"/>
    <mergeCell ref="I45:J45"/>
    <mergeCell ref="C42:D42"/>
    <mergeCell ref="E42:F42"/>
    <mergeCell ref="G42:H42"/>
    <mergeCell ref="I42:J42"/>
    <mergeCell ref="C43:D43"/>
    <mergeCell ref="E43:F43"/>
    <mergeCell ref="G43:H43"/>
    <mergeCell ref="I43:J43"/>
    <mergeCell ref="B3:B4"/>
    <mergeCell ref="D3:D4"/>
    <mergeCell ref="E3:E4"/>
    <mergeCell ref="C40:D40"/>
    <mergeCell ref="E40:F40"/>
    <mergeCell ref="G40:H40"/>
    <mergeCell ref="I40:J40"/>
    <mergeCell ref="C41:D41"/>
    <mergeCell ref="E41:F41"/>
    <mergeCell ref="G41:H41"/>
    <mergeCell ref="I41:J41"/>
    <mergeCell ref="I37:J37"/>
    <mergeCell ref="C38:D38"/>
    <mergeCell ref="E38:F38"/>
    <mergeCell ref="G38:H38"/>
    <mergeCell ref="I38:J38"/>
    <mergeCell ref="C39:D39"/>
    <mergeCell ref="E39:F39"/>
    <mergeCell ref="G39:H39"/>
    <mergeCell ref="I39:J39"/>
    <mergeCell ref="G37:H37"/>
  </mergeCells>
  <pageMargins left="0.7" right="0.7" top="0.75" bottom="0.75" header="0.3" footer="0.3"/>
  <pageSetup paperSize="9" orientation="portrait" horizontalDpi="300" verticalDpi="0" r:id="rId1"/>
  <headerFooter>
    <oddFooter>&amp;L&amp;1#&amp;"Arial"&amp;8&amp;K737373General Information \ Generale \ Ogólna \ Sisäinen \ Generell \ Generell \ Obecné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workbookViewId="0">
      <selection activeCell="D50" sqref="D50"/>
    </sheetView>
  </sheetViews>
  <sheetFormatPr defaultRowHeight="14.25"/>
  <cols>
    <col min="1" max="1" width="20.5" customWidth="1"/>
    <col min="3" max="3" width="14" bestFit="1" customWidth="1"/>
    <col min="6" max="6" width="16.75" customWidth="1"/>
  </cols>
  <sheetData>
    <row r="1" spans="1:13">
      <c r="C1" t="s">
        <v>66</v>
      </c>
    </row>
    <row r="2" spans="1:13">
      <c r="A2" t="s">
        <v>57</v>
      </c>
      <c r="B2" s="16"/>
      <c r="C2" s="16">
        <v>86.26</v>
      </c>
      <c r="D2" s="16">
        <f>B2+C2</f>
        <v>86.26</v>
      </c>
      <c r="F2" t="s">
        <v>64</v>
      </c>
      <c r="G2" s="16"/>
    </row>
    <row r="3" spans="1:13">
      <c r="D3" t="s">
        <v>84</v>
      </c>
      <c r="F3" t="s">
        <v>65</v>
      </c>
      <c r="G3" s="16"/>
    </row>
    <row r="4" spans="1:13">
      <c r="A4" t="s">
        <v>58</v>
      </c>
      <c r="B4" s="16"/>
      <c r="D4" s="16">
        <f>B4+B6+B8+B10+B12+B14+B16+B20</f>
        <v>0</v>
      </c>
    </row>
    <row r="5" spans="1:13">
      <c r="F5" t="s">
        <v>67</v>
      </c>
    </row>
    <row r="6" spans="1:13">
      <c r="A6" t="s">
        <v>59</v>
      </c>
      <c r="B6" s="16"/>
      <c r="F6" t="s">
        <v>68</v>
      </c>
      <c r="G6" s="16"/>
      <c r="H6" t="s">
        <v>56</v>
      </c>
      <c r="I6" t="s">
        <v>70</v>
      </c>
      <c r="J6" s="16">
        <v>2</v>
      </c>
    </row>
    <row r="7" spans="1:13">
      <c r="F7" t="s">
        <v>69</v>
      </c>
      <c r="G7" s="16"/>
      <c r="H7" t="s">
        <v>56</v>
      </c>
      <c r="I7" t="s">
        <v>70</v>
      </c>
      <c r="J7" s="16">
        <v>14</v>
      </c>
      <c r="K7" t="s">
        <v>72</v>
      </c>
      <c r="L7" s="16">
        <v>28</v>
      </c>
      <c r="M7" t="s">
        <v>10</v>
      </c>
    </row>
    <row r="8" spans="1:13">
      <c r="A8" t="s">
        <v>60</v>
      </c>
      <c r="B8" s="16"/>
    </row>
    <row r="9" spans="1:13">
      <c r="F9" t="s">
        <v>75</v>
      </c>
      <c r="I9" s="16" t="s">
        <v>95</v>
      </c>
    </row>
    <row r="10" spans="1:13">
      <c r="A10" t="s">
        <v>61</v>
      </c>
      <c r="B10" s="16"/>
      <c r="F10" t="s">
        <v>74</v>
      </c>
      <c r="G10" s="16"/>
      <c r="H10" t="s">
        <v>56</v>
      </c>
      <c r="I10" s="16" t="s">
        <v>77</v>
      </c>
      <c r="J10" t="s">
        <v>56</v>
      </c>
    </row>
    <row r="11" spans="1:13">
      <c r="D11" t="s">
        <v>94</v>
      </c>
      <c r="F11" t="s">
        <v>76</v>
      </c>
      <c r="G11" s="16"/>
      <c r="H11" t="s">
        <v>56</v>
      </c>
    </row>
    <row r="12" spans="1:13">
      <c r="A12" t="s">
        <v>62</v>
      </c>
      <c r="B12" s="16"/>
      <c r="C12" t="s">
        <v>63</v>
      </c>
      <c r="D12" s="16">
        <f>(3690-3200)+18+36.5+7.5</f>
        <v>552</v>
      </c>
      <c r="G12" s="16"/>
    </row>
    <row r="13" spans="1:13">
      <c r="F13" t="s">
        <v>78</v>
      </c>
    </row>
    <row r="14" spans="1:13" ht="15">
      <c r="A14" t="s">
        <v>71</v>
      </c>
      <c r="B14" s="16"/>
      <c r="C14" t="s">
        <v>13</v>
      </c>
      <c r="F14" t="s">
        <v>79</v>
      </c>
      <c r="G14" s="17"/>
    </row>
    <row r="15" spans="1:13">
      <c r="F15" t="s">
        <v>80</v>
      </c>
      <c r="H15" t="s">
        <v>81</v>
      </c>
    </row>
    <row r="16" spans="1:13">
      <c r="A16" t="s">
        <v>73</v>
      </c>
      <c r="B16" s="16"/>
      <c r="H16" t="s">
        <v>82</v>
      </c>
    </row>
    <row r="17" spans="1:9" ht="15">
      <c r="G17" s="17"/>
      <c r="H17" t="s">
        <v>56</v>
      </c>
    </row>
    <row r="18" spans="1:9">
      <c r="F18" t="s">
        <v>83</v>
      </c>
      <c r="H18" t="s">
        <v>81</v>
      </c>
    </row>
    <row r="19" spans="1:9">
      <c r="H19" t="s">
        <v>82</v>
      </c>
    </row>
    <row r="20" spans="1:9" ht="15">
      <c r="A20" t="s">
        <v>85</v>
      </c>
      <c r="B20" s="16"/>
      <c r="C20" t="s">
        <v>13</v>
      </c>
      <c r="G20" s="17"/>
    </row>
    <row r="23" spans="1:9">
      <c r="B23">
        <v>1</v>
      </c>
      <c r="E23">
        <v>2</v>
      </c>
      <c r="H23">
        <v>3</v>
      </c>
    </row>
    <row r="24" spans="1:9">
      <c r="B24" t="s">
        <v>108</v>
      </c>
      <c r="C24">
        <f>(6+3)*0.375</f>
        <v>3.375</v>
      </c>
      <c r="E24" t="s">
        <v>108</v>
      </c>
      <c r="F24">
        <f>0.375*6</f>
        <v>2.25</v>
      </c>
      <c r="H24" t="s">
        <v>108</v>
      </c>
    </row>
    <row r="25" spans="1:9">
      <c r="B25" t="s">
        <v>109</v>
      </c>
      <c r="C25">
        <f>(6+5)*4*0.5</f>
        <v>22</v>
      </c>
      <c r="E25" t="s">
        <v>109</v>
      </c>
      <c r="F25">
        <f>4*5*0.5</f>
        <v>10</v>
      </c>
      <c r="H25" t="s">
        <v>109</v>
      </c>
    </row>
    <row r="26" spans="1:9">
      <c r="B26" t="s">
        <v>110</v>
      </c>
      <c r="C26">
        <v>4</v>
      </c>
      <c r="E26" t="s">
        <v>110</v>
      </c>
      <c r="F26">
        <v>2</v>
      </c>
      <c r="H26" t="s">
        <v>110</v>
      </c>
    </row>
    <row r="27" spans="1:9">
      <c r="B27" t="s">
        <v>111</v>
      </c>
      <c r="C27">
        <f>4+4</f>
        <v>8</v>
      </c>
      <c r="E27" t="s">
        <v>111</v>
      </c>
      <c r="F27">
        <f>4+4</f>
        <v>8</v>
      </c>
      <c r="H27" t="s">
        <v>111</v>
      </c>
      <c r="I27">
        <v>216</v>
      </c>
    </row>
    <row r="28" spans="1:9">
      <c r="B28" t="s">
        <v>112</v>
      </c>
      <c r="C28" t="s">
        <v>113</v>
      </c>
      <c r="E28" t="s">
        <v>112</v>
      </c>
      <c r="F28" t="s">
        <v>113</v>
      </c>
      <c r="H28" t="s">
        <v>112</v>
      </c>
    </row>
    <row r="29" spans="1:9">
      <c r="B29" t="s">
        <v>114</v>
      </c>
      <c r="C29">
        <v>1</v>
      </c>
      <c r="E29" t="s">
        <v>114</v>
      </c>
      <c r="F29">
        <v>3</v>
      </c>
      <c r="H29" t="s">
        <v>114</v>
      </c>
    </row>
    <row r="30" spans="1:9">
      <c r="B30" t="s">
        <v>115</v>
      </c>
      <c r="C30">
        <v>1</v>
      </c>
      <c r="E30" t="s">
        <v>115</v>
      </c>
      <c r="F30">
        <v>1</v>
      </c>
      <c r="H30" t="s">
        <v>115</v>
      </c>
    </row>
    <row r="31" spans="1:9">
      <c r="B31" t="s">
        <v>116</v>
      </c>
      <c r="C31">
        <f>33*1.71/15</f>
        <v>3.762</v>
      </c>
      <c r="E31" t="s">
        <v>116</v>
      </c>
      <c r="F31">
        <f>(30*2+27)*1.71/15</f>
        <v>9.918000000000001</v>
      </c>
      <c r="H31" t="s">
        <v>116</v>
      </c>
    </row>
    <row r="32" spans="1:9">
      <c r="B32" t="s">
        <v>117</v>
      </c>
      <c r="C32">
        <f>(5+5)*0.2625</f>
        <v>2.625</v>
      </c>
      <c r="E32" t="s">
        <v>117</v>
      </c>
      <c r="H32" t="s">
        <v>117</v>
      </c>
    </row>
    <row r="33" spans="2:9">
      <c r="B33" t="s">
        <v>118</v>
      </c>
      <c r="C33">
        <v>5</v>
      </c>
      <c r="E33" t="s">
        <v>118</v>
      </c>
      <c r="F33">
        <f>F30+F29+F36*2+F37*2+F42+F43</f>
        <v>10</v>
      </c>
      <c r="H33" t="s">
        <v>118</v>
      </c>
    </row>
    <row r="34" spans="2:9">
      <c r="C34">
        <f>C24+C25+C31+C32</f>
        <v>31.762</v>
      </c>
      <c r="E34" t="s">
        <v>119</v>
      </c>
      <c r="F34">
        <v>1</v>
      </c>
      <c r="H34" t="s">
        <v>119</v>
      </c>
    </row>
    <row r="35" spans="2:9">
      <c r="E35" t="s">
        <v>120</v>
      </c>
      <c r="F35" t="s">
        <v>113</v>
      </c>
      <c r="H35" t="s">
        <v>120</v>
      </c>
    </row>
    <row r="36" spans="2:9">
      <c r="E36" t="s">
        <v>121</v>
      </c>
      <c r="F36">
        <v>1</v>
      </c>
      <c r="H36" t="s">
        <v>125</v>
      </c>
      <c r="I36">
        <v>1</v>
      </c>
    </row>
    <row r="37" spans="2:9">
      <c r="E37" t="s">
        <v>122</v>
      </c>
      <c r="F37">
        <v>1</v>
      </c>
      <c r="H37" t="s">
        <v>128</v>
      </c>
      <c r="I37">
        <v>1</v>
      </c>
    </row>
    <row r="38" spans="2:9">
      <c r="E38" t="s">
        <v>121</v>
      </c>
      <c r="F38" t="s">
        <v>113</v>
      </c>
      <c r="H38" t="s">
        <v>126</v>
      </c>
      <c r="I38">
        <v>1</v>
      </c>
    </row>
    <row r="39" spans="2:9">
      <c r="E39" t="s">
        <v>122</v>
      </c>
      <c r="F39" t="s">
        <v>113</v>
      </c>
      <c r="H39" t="s">
        <v>122</v>
      </c>
      <c r="I39" t="s">
        <v>129</v>
      </c>
    </row>
    <row r="40" spans="2:9">
      <c r="E40" t="s">
        <v>123</v>
      </c>
      <c r="F40" t="s">
        <v>127</v>
      </c>
      <c r="H40" t="s">
        <v>121</v>
      </c>
      <c r="I40" t="s">
        <v>129</v>
      </c>
    </row>
    <row r="41" spans="2:9">
      <c r="E41" t="s">
        <v>124</v>
      </c>
      <c r="F41" t="s">
        <v>127</v>
      </c>
    </row>
    <row r="42" spans="2:9">
      <c r="E42" t="s">
        <v>125</v>
      </c>
      <c r="F42">
        <v>1</v>
      </c>
    </row>
    <row r="43" spans="2:9">
      <c r="E43" t="s">
        <v>126</v>
      </c>
      <c r="F43">
        <v>1</v>
      </c>
    </row>
    <row r="44" spans="2:9">
      <c r="F44">
        <f>F24+F25+F31+F32</f>
        <v>22.167999999999999</v>
      </c>
    </row>
    <row r="47" spans="2:9">
      <c r="C47" t="s">
        <v>130</v>
      </c>
    </row>
    <row r="48" spans="2:9">
      <c r="C48" s="19" t="e" cm="1">
        <f t="array" ref="C48">#REF!+#REF!+#REF!</f>
        <v>#REF!</v>
      </c>
    </row>
    <row r="49" spans="3:3">
      <c r="C49" s="19" t="e">
        <f>#REF!</f>
        <v>#REF!</v>
      </c>
    </row>
  </sheetData>
  <pageMargins left="0.7" right="0.7" top="0.75" bottom="0.75" header="0.3" footer="0.3"/>
  <pageSetup paperSize="9" orientation="portrait" horizontalDpi="300" verticalDpi="0" r:id="rId1"/>
  <headerFooter>
    <oddFooter>&amp;L&amp;1#&amp;"Arial"&amp;8&amp;K737373General Information \ Generale \ Ogólna \ Sisäinen \ Generell \ Generell \ Obecné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6"/>
  <sheetViews>
    <sheetView tabSelected="1" topLeftCell="A4" zoomScale="110" zoomScaleNormal="110" workbookViewId="0">
      <selection activeCell="D77" sqref="D77"/>
    </sheetView>
  </sheetViews>
  <sheetFormatPr defaultColWidth="8.75" defaultRowHeight="14.25"/>
  <cols>
    <col min="2" max="2" width="5.5" customWidth="1"/>
    <col min="3" max="3" width="8.875" customWidth="1"/>
    <col min="4" max="4" width="50.625" customWidth="1"/>
    <col min="5" max="5" width="8.875" customWidth="1"/>
    <col min="6" max="6" width="11.125" style="20" customWidth="1"/>
  </cols>
  <sheetData>
    <row r="1" spans="1:6" ht="26.25" customHeight="1"/>
    <row r="2" spans="1:6" ht="20.25">
      <c r="B2" s="91" t="s">
        <v>135</v>
      </c>
      <c r="C2" s="92"/>
      <c r="D2" s="92"/>
      <c r="E2" s="92"/>
      <c r="F2" s="92"/>
    </row>
    <row r="3" spans="1:6">
      <c r="B3" s="103" t="s">
        <v>158</v>
      </c>
      <c r="C3" s="103"/>
      <c r="D3" s="103"/>
      <c r="E3" s="103"/>
      <c r="F3" s="103"/>
    </row>
    <row r="4" spans="1:6" ht="31.5" customHeight="1">
      <c r="B4" s="103"/>
      <c r="C4" s="103"/>
      <c r="D4" s="103"/>
      <c r="E4" s="103"/>
      <c r="F4" s="103"/>
    </row>
    <row r="5" spans="1:6">
      <c r="A5" s="10"/>
    </row>
    <row r="6" spans="1:6" ht="15" thickBot="1">
      <c r="A6" s="10"/>
      <c r="B6" s="15"/>
      <c r="C6" s="15"/>
      <c r="D6" s="15"/>
      <c r="E6" s="15"/>
      <c r="F6" s="21"/>
    </row>
    <row r="7" spans="1:6">
      <c r="A7" s="10"/>
      <c r="B7" s="93" t="s">
        <v>0</v>
      </c>
      <c r="C7" s="95" t="s">
        <v>1</v>
      </c>
      <c r="D7" s="97" t="s">
        <v>2</v>
      </c>
      <c r="E7" s="99" t="s">
        <v>3</v>
      </c>
      <c r="F7" s="101" t="s">
        <v>4</v>
      </c>
    </row>
    <row r="8" spans="1:6" ht="18" customHeight="1">
      <c r="A8" s="10"/>
      <c r="B8" s="94"/>
      <c r="C8" s="96"/>
      <c r="D8" s="98"/>
      <c r="E8" s="100"/>
      <c r="F8" s="102"/>
    </row>
    <row r="9" spans="1:6" ht="18" customHeight="1">
      <c r="A9" s="10"/>
      <c r="B9" s="24"/>
      <c r="C9" s="25"/>
      <c r="D9" s="26"/>
      <c r="E9" s="27"/>
      <c r="F9" s="80"/>
    </row>
    <row r="10" spans="1:6" ht="30" customHeight="1">
      <c r="A10" s="10"/>
      <c r="B10" s="28"/>
      <c r="C10" s="29" t="s">
        <v>5</v>
      </c>
      <c r="D10" s="30" t="s">
        <v>6</v>
      </c>
      <c r="E10" s="31"/>
      <c r="F10" s="81"/>
    </row>
    <row r="11" spans="1:6" ht="30" customHeight="1">
      <c r="A11" s="10"/>
      <c r="B11" s="32"/>
      <c r="C11" s="33" t="s">
        <v>7</v>
      </c>
      <c r="D11" s="34" t="s">
        <v>8</v>
      </c>
      <c r="E11" s="35"/>
      <c r="F11" s="82"/>
    </row>
    <row r="12" spans="1:6" ht="58.5" customHeight="1">
      <c r="A12" s="10"/>
      <c r="B12" s="36">
        <v>1</v>
      </c>
      <c r="C12" s="37"/>
      <c r="D12" s="38" t="s">
        <v>54</v>
      </c>
      <c r="E12" s="39" t="s">
        <v>9</v>
      </c>
      <c r="F12" s="74">
        <v>0.55400000000000005</v>
      </c>
    </row>
    <row r="13" spans="1:6" ht="30" customHeight="1">
      <c r="B13" s="40"/>
      <c r="C13" s="41" t="s">
        <v>48</v>
      </c>
      <c r="D13" s="34" t="s">
        <v>55</v>
      </c>
      <c r="E13" s="42"/>
      <c r="F13" s="75"/>
    </row>
    <row r="14" spans="1:6" ht="46.5" customHeight="1">
      <c r="B14" s="43">
        <v>2</v>
      </c>
      <c r="C14" s="44"/>
      <c r="D14" s="45" t="s">
        <v>159</v>
      </c>
      <c r="E14" s="46" t="s">
        <v>13</v>
      </c>
      <c r="F14" s="76">
        <f>5*5+5*1.6</f>
        <v>33</v>
      </c>
    </row>
    <row r="15" spans="1:6" ht="30" customHeight="1">
      <c r="B15" s="40"/>
      <c r="C15" s="41" t="s">
        <v>140</v>
      </c>
      <c r="D15" s="34" t="s">
        <v>141</v>
      </c>
      <c r="E15" s="47"/>
      <c r="F15" s="77"/>
    </row>
    <row r="16" spans="1:6" ht="30.75" customHeight="1">
      <c r="B16" s="36">
        <v>3</v>
      </c>
      <c r="C16" s="48"/>
      <c r="D16" s="49" t="s">
        <v>143</v>
      </c>
      <c r="E16" s="50" t="s">
        <v>10</v>
      </c>
      <c r="F16" s="76">
        <v>54</v>
      </c>
    </row>
    <row r="17" spans="1:6" ht="30.75" customHeight="1">
      <c r="B17" s="36">
        <v>4</v>
      </c>
      <c r="C17" s="48"/>
      <c r="D17" s="49" t="s">
        <v>142</v>
      </c>
      <c r="E17" s="50" t="s">
        <v>10</v>
      </c>
      <c r="F17" s="76">
        <v>54</v>
      </c>
    </row>
    <row r="18" spans="1:6" ht="30" customHeight="1">
      <c r="B18" s="40"/>
      <c r="C18" s="41" t="s">
        <v>144</v>
      </c>
      <c r="D18" s="34" t="s">
        <v>145</v>
      </c>
      <c r="E18" s="42"/>
      <c r="F18" s="77"/>
    </row>
    <row r="19" spans="1:6" ht="30.75" customHeight="1">
      <c r="B19" s="36">
        <v>5</v>
      </c>
      <c r="C19" s="48"/>
      <c r="D19" s="49" t="s">
        <v>183</v>
      </c>
      <c r="E19" s="50" t="s">
        <v>10</v>
      </c>
      <c r="F19" s="76">
        <v>6</v>
      </c>
    </row>
    <row r="20" spans="1:6" ht="30" customHeight="1">
      <c r="B20" s="32"/>
      <c r="C20" s="51" t="s">
        <v>146</v>
      </c>
      <c r="D20" s="52" t="s">
        <v>147</v>
      </c>
      <c r="E20" s="53"/>
      <c r="F20" s="77"/>
    </row>
    <row r="21" spans="1:6" ht="30.75" customHeight="1">
      <c r="B21" s="36">
        <v>6</v>
      </c>
      <c r="C21" s="48"/>
      <c r="D21" s="49" t="s">
        <v>148</v>
      </c>
      <c r="E21" s="50" t="s">
        <v>10</v>
      </c>
      <c r="F21" s="76">
        <v>1</v>
      </c>
    </row>
    <row r="22" spans="1:6" ht="30" customHeight="1">
      <c r="B22" s="54"/>
      <c r="C22" s="55" t="s">
        <v>86</v>
      </c>
      <c r="D22" s="56" t="s">
        <v>87</v>
      </c>
      <c r="E22" s="57"/>
      <c r="F22" s="78"/>
    </row>
    <row r="23" spans="1:6" ht="33.75" customHeight="1">
      <c r="B23" s="36">
        <v>7</v>
      </c>
      <c r="C23" s="48"/>
      <c r="D23" s="49" t="s">
        <v>162</v>
      </c>
      <c r="E23" s="50" t="s">
        <v>13</v>
      </c>
      <c r="F23" s="76">
        <f>655*0.3</f>
        <v>196.5</v>
      </c>
    </row>
    <row r="24" spans="1:6" ht="34.5" customHeight="1">
      <c r="A24" s="15"/>
      <c r="B24" s="36">
        <v>8</v>
      </c>
      <c r="C24" s="48"/>
      <c r="D24" s="49" t="s">
        <v>163</v>
      </c>
      <c r="E24" s="50" t="s">
        <v>13</v>
      </c>
      <c r="F24" s="76">
        <f>F41+F48+F49+F57</f>
        <v>4576.5</v>
      </c>
    </row>
    <row r="25" spans="1:6" ht="42.75" customHeight="1">
      <c r="A25" s="15"/>
      <c r="B25" s="36">
        <v>9</v>
      </c>
      <c r="C25" s="58"/>
      <c r="D25" s="49" t="s">
        <v>184</v>
      </c>
      <c r="E25" s="50" t="s">
        <v>88</v>
      </c>
      <c r="F25" s="76">
        <f>840*0.2</f>
        <v>168</v>
      </c>
    </row>
    <row r="26" spans="1:6" ht="58.5" customHeight="1">
      <c r="A26" s="15"/>
      <c r="B26" s="36">
        <v>10</v>
      </c>
      <c r="C26" s="58"/>
      <c r="D26" s="49" t="s">
        <v>185</v>
      </c>
      <c r="E26" s="50" t="s">
        <v>88</v>
      </c>
      <c r="F26" s="76">
        <f>659*0.8*0.7</f>
        <v>369.04</v>
      </c>
    </row>
    <row r="27" spans="1:6" ht="30" customHeight="1">
      <c r="A27" s="15"/>
      <c r="B27" s="54"/>
      <c r="C27" s="55" t="s">
        <v>89</v>
      </c>
      <c r="D27" s="56" t="s">
        <v>91</v>
      </c>
      <c r="E27" s="57"/>
      <c r="F27" s="78"/>
    </row>
    <row r="28" spans="1:6" ht="30" customHeight="1">
      <c r="A28" s="15"/>
      <c r="B28" s="40"/>
      <c r="C28" s="41" t="s">
        <v>90</v>
      </c>
      <c r="D28" s="34" t="s">
        <v>131</v>
      </c>
      <c r="E28" s="42"/>
      <c r="F28" s="77"/>
    </row>
    <row r="29" spans="1:6" ht="28.5" customHeight="1">
      <c r="A29" s="15"/>
      <c r="B29" s="36">
        <v>11</v>
      </c>
      <c r="C29" s="48"/>
      <c r="D29" s="59" t="s">
        <v>178</v>
      </c>
      <c r="E29" s="50" t="s">
        <v>19</v>
      </c>
      <c r="F29" s="76">
        <v>10.5</v>
      </c>
    </row>
    <row r="30" spans="1:6" ht="28.5" customHeight="1">
      <c r="A30" s="15"/>
      <c r="B30" s="36">
        <v>12</v>
      </c>
      <c r="C30" s="48"/>
      <c r="D30" s="60" t="s">
        <v>149</v>
      </c>
      <c r="E30" s="50" t="s">
        <v>19</v>
      </c>
      <c r="F30" s="76">
        <v>515</v>
      </c>
    </row>
    <row r="31" spans="1:6" ht="30" customHeight="1">
      <c r="B31" s="54"/>
      <c r="C31" s="55" t="s">
        <v>11</v>
      </c>
      <c r="D31" s="56" t="s">
        <v>12</v>
      </c>
      <c r="E31" s="57"/>
      <c r="F31" s="78"/>
    </row>
    <row r="32" spans="1:6" ht="30" customHeight="1">
      <c r="B32" s="40"/>
      <c r="C32" s="41" t="s">
        <v>133</v>
      </c>
      <c r="D32" s="34" t="s">
        <v>132</v>
      </c>
      <c r="E32" s="42"/>
      <c r="F32" s="77"/>
    </row>
    <row r="33" spans="2:6" ht="32.25" customHeight="1">
      <c r="B33" s="36">
        <v>13</v>
      </c>
      <c r="C33" s="48"/>
      <c r="D33" s="49" t="s">
        <v>164</v>
      </c>
      <c r="E33" s="50" t="s">
        <v>13</v>
      </c>
      <c r="F33" s="76">
        <f>F48+F49</f>
        <v>1048</v>
      </c>
    </row>
    <row r="34" spans="2:6" ht="30" customHeight="1">
      <c r="B34" s="40"/>
      <c r="C34" s="41" t="s">
        <v>14</v>
      </c>
      <c r="D34" s="34" t="s">
        <v>53</v>
      </c>
      <c r="E34" s="42"/>
      <c r="F34" s="77"/>
    </row>
    <row r="35" spans="2:6" ht="27" customHeight="1">
      <c r="B35" s="36">
        <v>14</v>
      </c>
      <c r="C35" s="48"/>
      <c r="D35" s="49" t="s">
        <v>165</v>
      </c>
      <c r="E35" s="50" t="s">
        <v>13</v>
      </c>
      <c r="F35" s="76">
        <f>F44</f>
        <v>2891.3999999999996</v>
      </c>
    </row>
    <row r="36" spans="2:6" ht="28.5" customHeight="1">
      <c r="B36" s="36">
        <v>15</v>
      </c>
      <c r="C36" s="48"/>
      <c r="D36" s="49" t="s">
        <v>166</v>
      </c>
      <c r="E36" s="50" t="s">
        <v>13</v>
      </c>
      <c r="F36" s="76">
        <f>F39+F44</f>
        <v>5893.5999999999995</v>
      </c>
    </row>
    <row r="37" spans="2:6" ht="30" customHeight="1">
      <c r="B37" s="40"/>
      <c r="C37" s="41" t="s">
        <v>150</v>
      </c>
      <c r="D37" s="34" t="s">
        <v>151</v>
      </c>
      <c r="E37" s="42"/>
      <c r="F37" s="77"/>
    </row>
    <row r="38" spans="2:6" ht="42" customHeight="1">
      <c r="B38" s="61">
        <v>16</v>
      </c>
      <c r="C38" s="62"/>
      <c r="D38" s="49" t="s">
        <v>167</v>
      </c>
      <c r="E38" s="50" t="s">
        <v>13</v>
      </c>
      <c r="F38" s="76">
        <f>F48+F49</f>
        <v>1048</v>
      </c>
    </row>
    <row r="39" spans="2:6" ht="42" customHeight="1">
      <c r="B39" s="61">
        <v>17</v>
      </c>
      <c r="C39" s="62"/>
      <c r="D39" s="49" t="s">
        <v>168</v>
      </c>
      <c r="E39" s="50" t="s">
        <v>13</v>
      </c>
      <c r="F39" s="76">
        <f>554*5.3+66</f>
        <v>3002.2</v>
      </c>
    </row>
    <row r="40" spans="2:6" ht="30" customHeight="1">
      <c r="B40" s="40"/>
      <c r="C40" s="41" t="s">
        <v>97</v>
      </c>
      <c r="D40" s="34" t="s">
        <v>92</v>
      </c>
      <c r="E40" s="42"/>
      <c r="F40" s="77"/>
    </row>
    <row r="41" spans="2:6" ht="53.25" customHeight="1">
      <c r="B41" s="61">
        <v>18</v>
      </c>
      <c r="C41" s="62"/>
      <c r="D41" s="49" t="s">
        <v>169</v>
      </c>
      <c r="E41" s="50" t="s">
        <v>13</v>
      </c>
      <c r="F41" s="76">
        <f>554*5.5+66</f>
        <v>3113</v>
      </c>
    </row>
    <row r="42" spans="2:6" ht="30" customHeight="1">
      <c r="B42" s="54"/>
      <c r="C42" s="55" t="s">
        <v>15</v>
      </c>
      <c r="D42" s="56" t="s">
        <v>16</v>
      </c>
      <c r="E42" s="57"/>
      <c r="F42" s="78"/>
    </row>
    <row r="43" spans="2:6" ht="30" customHeight="1">
      <c r="B43" s="40"/>
      <c r="C43" s="41" t="s">
        <v>50</v>
      </c>
      <c r="D43" s="34" t="s">
        <v>51</v>
      </c>
      <c r="E43" s="42"/>
      <c r="F43" s="77"/>
    </row>
    <row r="44" spans="2:6" ht="33.75" customHeight="1">
      <c r="B44" s="43">
        <v>19</v>
      </c>
      <c r="C44" s="44"/>
      <c r="D44" s="63" t="s">
        <v>161</v>
      </c>
      <c r="E44" s="46" t="s">
        <v>13</v>
      </c>
      <c r="F44" s="76">
        <f>554*5.1+66</f>
        <v>2891.3999999999996</v>
      </c>
    </row>
    <row r="45" spans="2:6" ht="30" customHeight="1">
      <c r="B45" s="40"/>
      <c r="C45" s="41" t="s">
        <v>49</v>
      </c>
      <c r="D45" s="34" t="s">
        <v>52</v>
      </c>
      <c r="E45" s="42"/>
      <c r="F45" s="77"/>
    </row>
    <row r="46" spans="2:6" ht="25.5" customHeight="1">
      <c r="B46" s="36">
        <v>20</v>
      </c>
      <c r="C46" s="48"/>
      <c r="D46" s="59" t="s">
        <v>160</v>
      </c>
      <c r="E46" s="50" t="s">
        <v>13</v>
      </c>
      <c r="F46" s="76">
        <f>554*5+66</f>
        <v>2836</v>
      </c>
    </row>
    <row r="47" spans="2:6" ht="30" customHeight="1">
      <c r="B47" s="40"/>
      <c r="C47" s="41" t="s">
        <v>134</v>
      </c>
      <c r="D47" s="34" t="s">
        <v>96</v>
      </c>
      <c r="E47" s="42"/>
      <c r="F47" s="77"/>
    </row>
    <row r="48" spans="2:6" ht="43.5" customHeight="1">
      <c r="B48" s="36">
        <v>21</v>
      </c>
      <c r="C48" s="58"/>
      <c r="D48" s="59" t="s">
        <v>186</v>
      </c>
      <c r="E48" s="50" t="s">
        <v>13</v>
      </c>
      <c r="F48" s="76">
        <f>987-147</f>
        <v>840</v>
      </c>
    </row>
    <row r="49" spans="2:6" ht="41.25" customHeight="1">
      <c r="B49" s="36">
        <v>22</v>
      </c>
      <c r="C49" s="58"/>
      <c r="D49" s="59" t="s">
        <v>187</v>
      </c>
      <c r="E49" s="50" t="s">
        <v>13</v>
      </c>
      <c r="F49" s="76">
        <f>278-70</f>
        <v>208</v>
      </c>
    </row>
    <row r="50" spans="2:6" ht="30" customHeight="1">
      <c r="B50" s="36">
        <v>23</v>
      </c>
      <c r="C50" s="58"/>
      <c r="D50" s="49" t="s">
        <v>170</v>
      </c>
      <c r="E50" s="50" t="s">
        <v>182</v>
      </c>
      <c r="F50" s="79">
        <f>0.4*4*2</f>
        <v>3.2</v>
      </c>
    </row>
    <row r="51" spans="2:6" ht="36.75" customHeight="1">
      <c r="B51" s="36">
        <v>24</v>
      </c>
      <c r="C51" s="58"/>
      <c r="D51" s="59" t="s">
        <v>171</v>
      </c>
      <c r="E51" s="50" t="s">
        <v>13</v>
      </c>
      <c r="F51" s="76">
        <f>40*2</f>
        <v>80</v>
      </c>
    </row>
    <row r="52" spans="2:6" ht="36">
      <c r="B52" s="36">
        <v>25</v>
      </c>
      <c r="C52" s="58"/>
      <c r="D52" s="59" t="s">
        <v>172</v>
      </c>
      <c r="E52" s="50" t="s">
        <v>13</v>
      </c>
      <c r="F52" s="76">
        <f>4*0.5*2.2</f>
        <v>4.4000000000000004</v>
      </c>
    </row>
    <row r="53" spans="2:6" ht="30" customHeight="1">
      <c r="B53" s="54"/>
      <c r="C53" s="55" t="s">
        <v>17</v>
      </c>
      <c r="D53" s="56" t="s">
        <v>18</v>
      </c>
      <c r="E53" s="57"/>
      <c r="F53" s="78"/>
    </row>
    <row r="54" spans="2:6" ht="30" customHeight="1">
      <c r="B54" s="40"/>
      <c r="C54" s="41" t="s">
        <v>101</v>
      </c>
      <c r="D54" s="64" t="s">
        <v>102</v>
      </c>
      <c r="E54" s="47"/>
      <c r="F54" s="77"/>
    </row>
    <row r="55" spans="2:6" ht="36.75" customHeight="1">
      <c r="B55" s="36">
        <v>26</v>
      </c>
      <c r="C55" s="48"/>
      <c r="D55" s="59" t="s">
        <v>173</v>
      </c>
      <c r="E55" s="50" t="s">
        <v>13</v>
      </c>
      <c r="F55" s="76">
        <f>F75*0.75+F30*0.6</f>
        <v>678.75</v>
      </c>
    </row>
    <row r="56" spans="2:6" ht="30" customHeight="1">
      <c r="B56" s="40"/>
      <c r="C56" s="41" t="s">
        <v>152</v>
      </c>
      <c r="D56" s="34" t="s">
        <v>153</v>
      </c>
      <c r="E56" s="42"/>
      <c r="F56" s="77"/>
    </row>
    <row r="57" spans="2:6" ht="26.1" customHeight="1">
      <c r="B57" s="36">
        <v>27</v>
      </c>
      <c r="C57" s="48"/>
      <c r="D57" s="59" t="s">
        <v>174</v>
      </c>
      <c r="E57" s="50" t="s">
        <v>13</v>
      </c>
      <c r="F57" s="76">
        <f>554*0.75</f>
        <v>415.5</v>
      </c>
    </row>
    <row r="58" spans="2:6" ht="30" customHeight="1">
      <c r="B58" s="54"/>
      <c r="C58" s="55" t="s">
        <v>20</v>
      </c>
      <c r="D58" s="56" t="s">
        <v>103</v>
      </c>
      <c r="E58" s="57"/>
      <c r="F58" s="78"/>
    </row>
    <row r="59" spans="2:6" ht="30" customHeight="1">
      <c r="B59" s="40"/>
      <c r="C59" s="41" t="s">
        <v>138</v>
      </c>
      <c r="D59" s="64" t="s">
        <v>139</v>
      </c>
      <c r="E59" s="47"/>
      <c r="F59" s="77"/>
    </row>
    <row r="60" spans="2:6" ht="26.1" customHeight="1">
      <c r="B60" s="36">
        <v>28</v>
      </c>
      <c r="C60" s="48"/>
      <c r="D60" s="59" t="s">
        <v>175</v>
      </c>
      <c r="E60" s="50" t="s">
        <v>10</v>
      </c>
      <c r="F60" s="76">
        <v>14.52</v>
      </c>
    </row>
    <row r="61" spans="2:6" ht="30" customHeight="1">
      <c r="B61" s="40"/>
      <c r="C61" s="41" t="s">
        <v>21</v>
      </c>
      <c r="D61" s="64" t="s">
        <v>22</v>
      </c>
      <c r="E61" s="47"/>
      <c r="F61" s="77"/>
    </row>
    <row r="62" spans="2:6" ht="26.1" customHeight="1">
      <c r="B62" s="36">
        <v>29</v>
      </c>
      <c r="C62" s="48"/>
      <c r="D62" s="59" t="s">
        <v>156</v>
      </c>
      <c r="E62" s="50" t="s">
        <v>10</v>
      </c>
      <c r="F62" s="76">
        <v>1</v>
      </c>
    </row>
    <row r="63" spans="2:6" ht="26.1" customHeight="1">
      <c r="B63" s="36">
        <v>30</v>
      </c>
      <c r="C63" s="48"/>
      <c r="D63" s="59" t="s">
        <v>155</v>
      </c>
      <c r="E63" s="50" t="s">
        <v>10</v>
      </c>
      <c r="F63" s="76">
        <v>9</v>
      </c>
    </row>
    <row r="64" spans="2:6" ht="26.1" customHeight="1">
      <c r="B64" s="36">
        <v>31</v>
      </c>
      <c r="C64" s="48"/>
      <c r="D64" s="59" t="s">
        <v>177</v>
      </c>
      <c r="E64" s="50" t="s">
        <v>10</v>
      </c>
      <c r="F64" s="76">
        <v>11</v>
      </c>
    </row>
    <row r="65" spans="2:6" ht="26.1" customHeight="1">
      <c r="B65" s="36">
        <v>32</v>
      </c>
      <c r="C65" s="48"/>
      <c r="D65" s="59" t="s">
        <v>154</v>
      </c>
      <c r="E65" s="50" t="s">
        <v>10</v>
      </c>
      <c r="F65" s="76">
        <v>2</v>
      </c>
    </row>
    <row r="66" spans="2:6" ht="26.1" customHeight="1">
      <c r="B66" s="36">
        <v>33</v>
      </c>
      <c r="C66" s="48"/>
      <c r="D66" s="59" t="s">
        <v>176</v>
      </c>
      <c r="E66" s="50" t="s">
        <v>10</v>
      </c>
      <c r="F66" s="76">
        <v>2</v>
      </c>
    </row>
    <row r="67" spans="2:6" ht="26.1" customHeight="1">
      <c r="B67" s="36">
        <v>34</v>
      </c>
      <c r="C67" s="48"/>
      <c r="D67" s="59" t="s">
        <v>157</v>
      </c>
      <c r="E67" s="50" t="s">
        <v>10</v>
      </c>
      <c r="F67" s="76">
        <v>10</v>
      </c>
    </row>
    <row r="68" spans="2:6" ht="30" customHeight="1">
      <c r="B68" s="65"/>
      <c r="C68" s="66" t="s">
        <v>98</v>
      </c>
      <c r="D68" s="67" t="s">
        <v>93</v>
      </c>
      <c r="E68" s="68"/>
      <c r="F68" s="78"/>
    </row>
    <row r="69" spans="2:6" ht="39" customHeight="1">
      <c r="B69" s="61">
        <v>35</v>
      </c>
      <c r="C69" s="58"/>
      <c r="D69" s="49" t="s">
        <v>180</v>
      </c>
      <c r="E69" s="50" t="s">
        <v>88</v>
      </c>
      <c r="F69" s="76">
        <f>(F72+F73)*0.06</f>
        <v>39.299999999999997</v>
      </c>
    </row>
    <row r="70" spans="2:6" ht="28.5" customHeight="1">
      <c r="B70" s="61">
        <v>36</v>
      </c>
      <c r="C70" s="58"/>
      <c r="D70" s="49" t="s">
        <v>181</v>
      </c>
      <c r="E70" s="50" t="s">
        <v>88</v>
      </c>
      <c r="F70" s="76">
        <f>F75*0.03</f>
        <v>14.79</v>
      </c>
    </row>
    <row r="71" spans="2:6" ht="30" customHeight="1">
      <c r="B71" s="69"/>
      <c r="C71" s="70" t="s">
        <v>99</v>
      </c>
      <c r="D71" s="71" t="s">
        <v>104</v>
      </c>
      <c r="E71" s="53"/>
      <c r="F71" s="77"/>
    </row>
    <row r="72" spans="2:6" ht="33" customHeight="1">
      <c r="B72" s="72">
        <v>37</v>
      </c>
      <c r="C72" s="73"/>
      <c r="D72" s="45" t="s">
        <v>137</v>
      </c>
      <c r="E72" s="46" t="s">
        <v>56</v>
      </c>
      <c r="F72" s="76">
        <v>566</v>
      </c>
    </row>
    <row r="73" spans="2:6" ht="31.5" customHeight="1">
      <c r="B73" s="61">
        <v>38</v>
      </c>
      <c r="C73" s="58"/>
      <c r="D73" s="49" t="s">
        <v>136</v>
      </c>
      <c r="E73" s="50" t="s">
        <v>56</v>
      </c>
      <c r="F73" s="76">
        <v>89</v>
      </c>
    </row>
    <row r="74" spans="2:6" ht="30" customHeight="1">
      <c r="B74" s="69"/>
      <c r="C74" s="70" t="s">
        <v>100</v>
      </c>
      <c r="D74" s="71" t="s">
        <v>105</v>
      </c>
      <c r="E74" s="53"/>
      <c r="F74" s="77"/>
    </row>
    <row r="75" spans="2:6" ht="31.5" customHeight="1">
      <c r="B75" s="72">
        <v>39</v>
      </c>
      <c r="C75" s="73"/>
      <c r="D75" s="45" t="s">
        <v>179</v>
      </c>
      <c r="E75" s="46" t="s">
        <v>56</v>
      </c>
      <c r="F75" s="76">
        <v>493</v>
      </c>
    </row>
    <row r="77" spans="2:6" ht="73.5" customHeight="1">
      <c r="D77" s="18" t="s">
        <v>23</v>
      </c>
    </row>
    <row r="78" spans="2:6" ht="12.75" customHeight="1"/>
    <row r="79" spans="2:6" ht="14.25" hidden="1" customHeight="1"/>
    <row r="80" spans="2:6">
      <c r="F80" s="22" t="s">
        <v>106</v>
      </c>
    </row>
    <row r="85" spans="2:6">
      <c r="B85" s="1"/>
      <c r="C85" s="1"/>
      <c r="D85" s="1"/>
      <c r="E85" s="1"/>
      <c r="F85" s="22" t="s">
        <v>107</v>
      </c>
    </row>
    <row r="86" spans="2:6">
      <c r="C86" s="14"/>
      <c r="D86" s="14"/>
      <c r="E86" s="14"/>
      <c r="F86" s="23"/>
    </row>
  </sheetData>
  <mergeCells count="7">
    <mergeCell ref="B2:F2"/>
    <mergeCell ref="B3:F4"/>
    <mergeCell ref="B7:B8"/>
    <mergeCell ref="C7:C8"/>
    <mergeCell ref="D7:D8"/>
    <mergeCell ref="E7:E8"/>
    <mergeCell ref="F7:F8"/>
  </mergeCells>
  <pageMargins left="0.70866141732283472" right="0.11811023622047245" top="0.35433070866141736" bottom="0.35433070866141736" header="0.31496062992125984" footer="0.31496062992125984"/>
  <pageSetup paperSize="9" orientation="portrait" r:id="rId1"/>
  <ignoredErrors>
    <ignoredError sqref="F4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Arkusz2</vt:lpstr>
      <vt:lpstr>przedmiar</vt:lpstr>
      <vt:lpstr>PRZDMIAR</vt:lpstr>
      <vt:lpstr>PRZDMIAR!Obszar_wydruku</vt:lpstr>
    </vt:vector>
  </TitlesOfParts>
  <Company>ZDP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</dc:creator>
  <cp:lastModifiedBy>USER</cp:lastModifiedBy>
  <cp:lastPrinted>2026-02-18T10:42:07Z</cp:lastPrinted>
  <dcterms:created xsi:type="dcterms:W3CDTF">2019-03-25T08:02:20Z</dcterms:created>
  <dcterms:modified xsi:type="dcterms:W3CDTF">2026-05-11T09:25:03Z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362448-625e-4f6c-96c0-a2f6da99900d_Enabled">
    <vt:lpwstr>True</vt:lpwstr>
  </property>
  <property fmtid="{D5CDD505-2E9C-101B-9397-08002B2CF9AE}" pid="3" name="MSIP_Label_6a362448-625e-4f6c-96c0-a2f6da99900d_SiteId">
    <vt:lpwstr>33dab507-5210-4075-805b-f2717d8cfa74</vt:lpwstr>
  </property>
  <property fmtid="{D5CDD505-2E9C-101B-9397-08002B2CF9AE}" pid="4" name="MSIP_Label_6a362448-625e-4f6c-96c0-a2f6da99900d_Owner">
    <vt:lpwstr>Sebastian.Drozdowski@skanska.pl</vt:lpwstr>
  </property>
  <property fmtid="{D5CDD505-2E9C-101B-9397-08002B2CF9AE}" pid="5" name="MSIP_Label_6a362448-625e-4f6c-96c0-a2f6da99900d_SetDate">
    <vt:lpwstr>2020-12-07T12:00:15.5393586Z</vt:lpwstr>
  </property>
  <property fmtid="{D5CDD505-2E9C-101B-9397-08002B2CF9AE}" pid="6" name="MSIP_Label_6a362448-625e-4f6c-96c0-a2f6da99900d_Name">
    <vt:lpwstr>General</vt:lpwstr>
  </property>
  <property fmtid="{D5CDD505-2E9C-101B-9397-08002B2CF9AE}" pid="7" name="MSIP_Label_6a362448-625e-4f6c-96c0-a2f6da99900d_Application">
    <vt:lpwstr>Microsoft Azure Information Protection</vt:lpwstr>
  </property>
  <property fmtid="{D5CDD505-2E9C-101B-9397-08002B2CF9AE}" pid="8" name="MSIP_Label_6a362448-625e-4f6c-96c0-a2f6da99900d_ActionId">
    <vt:lpwstr>a3525cae-ec89-46b2-a2c6-ebc928325a5a</vt:lpwstr>
  </property>
  <property fmtid="{D5CDD505-2E9C-101B-9397-08002B2CF9AE}" pid="9" name="MSIP_Label_6a362448-625e-4f6c-96c0-a2f6da99900d_Extended_MSFT_Method">
    <vt:lpwstr>Automatic</vt:lpwstr>
  </property>
  <property fmtid="{D5CDD505-2E9C-101B-9397-08002B2CF9AE}" pid="10" name="Sensitivity">
    <vt:lpwstr>General</vt:lpwstr>
  </property>
</Properties>
</file>