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DRO\2025\PROJEKTY 2025\GMINA MIŃSK\HUTA MIŃSKA SZKOŁA\Dokumentacja projektowa Huta Mińska zatoka autobusowa\KOSZTORYS\"/>
    </mc:Choice>
  </mc:AlternateContent>
  <xr:revisionPtr revIDLastSave="0" documentId="13_ncr:1_{20C02DA4-2988-4E2A-9606-ADB22C9CDAEB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przedmiar robót" sheetId="85" r:id="rId1"/>
    <sheet name="&lt;--przepusty" sheetId="74" state="hidden" r:id="rId2"/>
  </sheets>
  <definedNames>
    <definedName name="_od1">#REF!</definedName>
    <definedName name="_od2">#REF!</definedName>
    <definedName name="_od3">#REF!</definedName>
    <definedName name="_od4">#REF!</definedName>
    <definedName name="_ods1">#REF!</definedName>
    <definedName name="_ods2">#REF!</definedName>
    <definedName name="_ods3">#REF!</definedName>
    <definedName name="_ods4">#REF!</definedName>
    <definedName name="KOSZTORYS_OFERTOWY">#REF!</definedName>
    <definedName name="_xlnm.Print_Area" localSheetId="0">'przedmiar robót'!$B$2:$F$70</definedName>
    <definedName name="_xlnm.Print_Area">#REF!</definedName>
    <definedName name="posz1">#REF!</definedName>
    <definedName name="posz2">#REF!</definedName>
    <definedName name="posz3">#REF!</definedName>
    <definedName name="_xlnm.Print_Titles" localSheetId="0">'przedmiar robót'!$7:$8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91029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85" l="1"/>
  <c r="F21" i="85" l="1"/>
  <c r="F26" i="85"/>
  <c r="F64" i="85" l="1"/>
  <c r="F44" i="85"/>
  <c r="F35" i="85" s="1"/>
  <c r="F41" i="85" l="1"/>
  <c r="F38" i="85"/>
  <c r="F25" i="85" s="1"/>
  <c r="F36" i="85"/>
  <c r="F22" i="85"/>
  <c r="F31" i="85" l="1"/>
  <c r="D9" i="74" l="1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E45" i="74" l="1"/>
  <c r="H45" i="74"/>
  <c r="J45" i="74"/>
  <c r="D45" i="74"/>
  <c r="I45" i="74"/>
</calcChain>
</file>

<file path=xl/sharedStrings.xml><?xml version="1.0" encoding="utf-8"?>
<sst xmlns="http://schemas.openxmlformats.org/spreadsheetml/2006/main" count="223" uniqueCount="159">
  <si>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</si>
  <si>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</si>
  <si>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</si>
  <si>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</si>
  <si>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</si>
  <si>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</si>
  <si>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</si>
  <si>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</si>
  <si>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</si>
  <si>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</si>
  <si>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</si>
  <si>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</si>
  <si>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</si>
  <si>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</si>
  <si>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</si>
  <si>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</si>
  <si>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</si>
  <si>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</si>
  <si>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</si>
  <si>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</si>
  <si>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</si>
  <si>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</si>
  <si>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</si>
  <si>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</si>
  <si>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</si>
  <si>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</si>
  <si>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</si>
  <si>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</si>
  <si>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</si>
  <si>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</si>
  <si>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</si>
  <si>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</si>
  <si>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</si>
  <si>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</si>
  <si>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</si>
  <si>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</si>
  <si>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</si>
  <si>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</si>
  <si>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</si>
  <si>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</si>
  <si>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</si>
  <si>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</si>
  <si>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</si>
  <si>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</si>
  <si>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</si>
  <si>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</si>
  <si>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</si>
  <si>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</si>
  <si>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</si>
  <si>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</si>
  <si>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</si>
  <si>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</si>
  <si>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</si>
  <si>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</si>
  <si>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</si>
  <si>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</si>
  <si>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</si>
  <si>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</si>
  <si>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</si>
  <si>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</si>
  <si>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</si>
  <si>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Rodzaj robót</t>
  </si>
  <si>
    <t>jednostka</t>
  </si>
  <si>
    <t>ilość</t>
  </si>
  <si>
    <t>D.01.00.00</t>
  </si>
  <si>
    <t>D.01.01.01</t>
  </si>
  <si>
    <t>D.04.01.01</t>
  </si>
  <si>
    <t>nazwa</t>
  </si>
  <si>
    <t>D.04.00.00</t>
  </si>
  <si>
    <t>D.06.00.00</t>
  </si>
  <si>
    <t>szt.</t>
  </si>
  <si>
    <t>m</t>
  </si>
  <si>
    <t>D.01.02.04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</si>
  <si>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</si>
  <si>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D.02.00.00</t>
  </si>
  <si>
    <t>D.02.01.01</t>
  </si>
  <si>
    <r>
      <t>m</t>
    </r>
    <r>
      <rPr>
        <sz val="10"/>
        <rFont val="Calibri"/>
        <family val="2"/>
        <charset val="238"/>
      </rPr>
      <t>³</t>
    </r>
  </si>
  <si>
    <t>D.02.03.01</t>
  </si>
  <si>
    <t>Odtworzenie trasy i punktów wysokościowych przy liniowych robotach ziemnych (drogi) w terenie równinnym, obsługa geodezyjna, inwentaryzacja powykonawcza, zastabilizowanie punktów osnowy geodezyjnej w sposób trwały, ochrona ich przed zniszczeniem oraz oznakowanie w sposób ułatwiający odszukanie</t>
  </si>
  <si>
    <t>D.04.03.01</t>
  </si>
  <si>
    <r>
      <t>m</t>
    </r>
    <r>
      <rPr>
        <vertAlign val="superscript"/>
        <sz val="10"/>
        <rFont val="Arial"/>
        <family val="2"/>
      </rPr>
      <t>2</t>
    </r>
  </si>
  <si>
    <t>D.05.00.00</t>
  </si>
  <si>
    <t>D.05.03.05</t>
  </si>
  <si>
    <t>D.07.00.00</t>
  </si>
  <si>
    <t>D.07.02.01</t>
  </si>
  <si>
    <t>D.01.02.01</t>
  </si>
  <si>
    <r>
      <t>m</t>
    </r>
    <r>
      <rPr>
        <sz val="10"/>
        <rFont val="Calibri"/>
        <family val="2"/>
        <charset val="238"/>
      </rPr>
      <t>²</t>
    </r>
  </si>
  <si>
    <t>Dodatek za każdy dalszy 1 km przewozu gruzu ponad 1 km (transport gruzu na odległość do 10 km)</t>
  </si>
  <si>
    <t>D.08.00.00</t>
  </si>
  <si>
    <t>D.08.01.01</t>
  </si>
  <si>
    <t>Ustawienie słupków z rur stalowych ø70 dla znaków drogowych, wraz z wykopaniem i zasypaniem dołów z ubiciem warstwami</t>
  </si>
  <si>
    <t>D.06.01.01</t>
  </si>
  <si>
    <t>D.04.05.01</t>
  </si>
  <si>
    <t>D.07.01.01</t>
  </si>
  <si>
    <t>D.04.04.02</t>
  </si>
  <si>
    <t>Nr Spec. Tech.</t>
  </si>
  <si>
    <t xml:space="preserve">Profilowanie i zagęszczenie podłoża mechanicznie pod warstwy konstrukcyjne jezdni, chodników, zjazdów, poboczy w gruntach kat. I-IV </t>
  </si>
  <si>
    <t xml:space="preserve">Wywiezienie gruzu z terenu rozbiórki samochodami na odl. do 1km </t>
  </si>
  <si>
    <t>Rozebranie nawierzchni z kostki wraz z podbudową, gr. 20 cm</t>
  </si>
  <si>
    <t xml:space="preserve">Skropienie mechaniczne warstw konstrukcyjnych ulepszonych emulsją asfaltową </t>
  </si>
  <si>
    <t>kpl.</t>
  </si>
  <si>
    <t>Ścinanie drzew bez utrudnień śr. 16 - 30 cm wraz z karczowaniem pni oraz wywiezieniem dłużyc, gałęzi i karpiny</t>
  </si>
  <si>
    <t>Ustawienie krawężników betonowych 12x25x100cm ( oporników obniżonych) wraz z wykonaniem ławy betonowej z oporem C12/15 (obramowanie zjazdów z kostki bet.)</t>
  </si>
  <si>
    <t>ELEMENTY ULIC I DRÓG CPV: 45233220-7</t>
  </si>
  <si>
    <t>ROBOTY WYKOŃCZENIOWE  CPV: 45400000-1</t>
  </si>
  <si>
    <t>NAWIERZCHNIE CPV: 45233220-7</t>
  </si>
  <si>
    <t>PODBUDOWY  CPV: 45233300-2</t>
  </si>
  <si>
    <t>ROBOTY ZIEMNE  CPV: 45233100-0</t>
  </si>
  <si>
    <t xml:space="preserve"> ROBOTY PRZYGOTOWAWCZE  CPV: 45100000-8</t>
  </si>
  <si>
    <t>Wykonanie projektu czasowej organizacji ruchu na czas budowy, wdrażanie poszczególnych etapów oraz ich likwidacja</t>
  </si>
  <si>
    <t xml:space="preserve">Wykonanie wykopów mechanicznie w gruntach kat. I-V z transportem urobku na odkład lub nasyp na odległość do 6 km  </t>
  </si>
  <si>
    <t>D.08.02.01</t>
  </si>
  <si>
    <t>D.08.02.02</t>
  </si>
  <si>
    <t>Umocnienie skarp rowów CPV: 45112730-1</t>
  </si>
  <si>
    <t xml:space="preserve">Humusowanie z obsianiem rowów oraz trawników, grubość warstwy humusu 10 cm </t>
  </si>
  <si>
    <t>Ustawienie krawężników betonowych 15x30x100cm  wraz z wykonaniem ławy betonowej z oporem C12/15</t>
  </si>
  <si>
    <t>Oczyszczenie warstw konstrukcyjnych bitumicznych mechanicznie - warstwa wiążąca/ wyrównawcza</t>
  </si>
  <si>
    <t xml:space="preserve">Rozbiórka elementów dróg CPV:45111000-8 </t>
  </si>
  <si>
    <t>Usunięcie drzew i zakrzaczeń CPV: 45112600-7</t>
  </si>
  <si>
    <t xml:space="preserve">Odtworzenie trasy i punktów wysokościowych CPV:71351810-4 </t>
  </si>
  <si>
    <t>Wykopy w gruntach nieskalistych CPV:45112500-0</t>
  </si>
  <si>
    <t xml:space="preserve">Wykonanie nasypów CPV:45112300-9 </t>
  </si>
  <si>
    <t>Koryto wraz z profilowaniem i zagęszczeniem podłoża CPV:45233300-2</t>
  </si>
  <si>
    <t>Oczyszczenie i skropienie warstw konstrukcyjnych  CPV: 45233100-2</t>
  </si>
  <si>
    <t>Podbudowa z kruszyw łamanych stabilizowanych mechanicznie CPV:45233223-8</t>
  </si>
  <si>
    <t xml:space="preserve">Podbudowa i podłoże z gruntu lub kruszywa stabilizowanego cementem CPV:45233223-8 </t>
  </si>
  <si>
    <t>Nawierzchnie z betonu asfaltowego  CPV:45233222-1</t>
  </si>
  <si>
    <t>Oznakowanie Poziome CPV:45233221-4</t>
  </si>
  <si>
    <t>Oznakowanie Pionowe CPV:45233290-8</t>
  </si>
  <si>
    <t>Krawężniki betonowe na ławie betonowej CPV:45233250-0</t>
  </si>
  <si>
    <t>Chodniki z kostki betonowej i kamiennej  CPV:45233253-1</t>
  </si>
  <si>
    <t>Betonowe obrzeża chodnikowe CPV:45233251-7</t>
  </si>
  <si>
    <t xml:space="preserve">Wykonanie warstwy wiążącej z betonu asfaltowego AC 11 W,  grubość warstwy 5 cm  </t>
  </si>
  <si>
    <t>Nawierzchnia z kostki brukowej betonowej 20x10cm, grubości 8 cm na podsypce cementowo-piaskowej 1:4 gr. 5 cm z wypełnieniem spoin piaskiem, (chodnik - kolor szary , zjazd kolor czerwony)</t>
  </si>
  <si>
    <t>Nawierzchnia zatoki parkingowej z kostki brukowej betonowej 20x10cm, grubości 8 cm na podsypce cementowo-piaskowej 1:4 gr. 5 cm z wypełnieniem spoin piaskiem, (  kolor czerwony)</t>
  </si>
  <si>
    <t>Wykonanie podbudowy z kruszywa łamanego 0/31,5mm stabilizowanego mechanicznie, grubość warstwy po zagęszczeniu 20 cm (zjazd z MMA )</t>
  </si>
  <si>
    <t>Wykonanie podbudowy z mieszanki  kruszyw  C90/3 stabilizowanego mechanicznie, grubość warstwy po zagęszczeniu 20 cm (zatoka parkingowa)</t>
  </si>
  <si>
    <t xml:space="preserve">Rozebranie krawężników betonowych 15x30 na ławie betonowej </t>
  </si>
  <si>
    <t>m³</t>
  </si>
  <si>
    <t xml:space="preserve">Rozebranie ogrodzeń  ( ogrodzenie z siatki stalowej , słupki stalowe na podmurówce betonowej) </t>
  </si>
  <si>
    <t>Rozbudowa drogi gminnej nr 220827W ul. Szkolnej w Cielechowiznie i Hucie Mińskiej , gm. Mińsk Mazowiecki.</t>
  </si>
  <si>
    <t>URZĄDZENIA BEZPIECZEŃSTWA RUCHU  CPV: 34992200-9</t>
  </si>
  <si>
    <t>Wykonanie podbudowy z kruszywa naturalnego stabilizowanego mechanicznie - pospółki, grubość warstwy po zagęszczeniu 10 cm (warstwa odsączająca zatoki, zjazdów i chodników z kostki)</t>
  </si>
  <si>
    <t>Oznakowanie poziome jezdni masami chemoutwardzalnymi struktura - linie na przejściach, przystankach i progu zwalniającym (P-10, P-12, P-14, P-17)</t>
  </si>
  <si>
    <t>Przymocowanie do gotowych słupków znaków ostrzegawczych typ A średnie folia I generacji</t>
  </si>
  <si>
    <t>Przymocowanie do gotowych słupków znaków ostrzegawczych typ B średnie folia I generacji</t>
  </si>
  <si>
    <t>Przymocowanie do gotowych słupków znaków ostrzegawczych typ D średnie folia I generacji</t>
  </si>
  <si>
    <t>Przymocowanie do gotowych słupków znaków ostrzegawczych typ T średnie folia I generacji</t>
  </si>
  <si>
    <t>Ustawienie krawężnków betonowych 15x22x100cm ( obniżony) wraz z wykonaniem ławy betonowej  z oporem C12/15</t>
  </si>
  <si>
    <t>Rozbiórka mechaniczna nawierzchni bitumicznej śr. grubość 4-8 cm wraz z podbudową z kruszyw, grubości ok. 20 cm i odcieciem krawędzi jezdni piła ( wykonanie wcięć technologicznych + rozbiórka jezdni)</t>
  </si>
  <si>
    <t xml:space="preserve">Wykonanie wykopów mechanicznie w gruntach kat. I-V z transportem urobku na odkład lub nasyp na odległość do 6 km ( odhumusowanie ) </t>
  </si>
  <si>
    <t xml:space="preserve">Wykonanie nasypów mechanicznie w gruntach kat. I-VI z pozyskaniem i transportem gruntu na odległość do 10 km </t>
  </si>
  <si>
    <t>Wykonanie podbudowy z mieszanki związanej cementem C3/4 , grubość warstwy 15 cm. W pozycji należy również skalkulować właściwą pielęgnację warstwy - podbudowa pomocnicza (chodniki i zjazdy z kostki bet.)</t>
  </si>
  <si>
    <t>Ustawienie obrzeży betonowych o wymiarach 30x8x100 cm na ławie betonowej C12/15 z oporem</t>
  </si>
  <si>
    <t>Wykonanie warstwy ścieralnej z  betonu asfaltowego AC 8S, grubość warstwy po zagęszczeniu 4 cm ( zjazd)</t>
  </si>
  <si>
    <t>Odtworzenie ogrodzeń( wraz z wykonaniem podmurówki betonowej na miejscu bądź prefabrykowanej wys 50cm)</t>
  </si>
  <si>
    <t>D.04.02.03</t>
  </si>
  <si>
    <t>Warstwa mrozoochronna CPV:45233223-8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</si>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</sst>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\+000"/>
    <numFmt numFmtId="166" formatCode="0.0"/>
    <numFmt numFmtId="167" formatCode="00\-000"/>
  </numFmts>
  <fonts count="4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charset val="238"/>
    </font>
    <font>
      <vertAlign val="superscript"/>
      <sz val="10"/>
      <name val="Arial"/>
      <family val="2"/>
    </font>
    <font>
      <b/>
      <sz val="10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6"/>
      <color rgb="FFFF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  <xf numFmtId="0" fontId="18" fillId="0" borderId="0"/>
    <xf numFmtId="0" fontId="1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152">
    <xf numFmtId="0" fontId="0" fillId="0" borderId="0" xfId="0"/>
    <xf numFmtId="1" fontId="5" fillId="0" borderId="0" xfId="14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13" xfId="0" applyFont="1" applyBorder="1" applyAlignment="1">
      <alignment horizontal="center" vertical="center"/>
    </xf>
    <xf numFmtId="0" fontId="14" fillId="0" borderId="0" xfId="0" applyFont="1"/>
    <xf numFmtId="0" fontId="13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7" fillId="0" borderId="19" xfId="13" applyFont="1" applyBorder="1" applyAlignment="1">
      <alignment horizontal="center" vertical="center" wrapText="1"/>
    </xf>
    <xf numFmtId="0" fontId="16" fillId="0" borderId="11" xfId="0" applyFont="1" applyBorder="1"/>
    <xf numFmtId="0" fontId="16" fillId="0" borderId="1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65" fontId="2" fillId="0" borderId="8" xfId="13" applyNumberFormat="1" applyFont="1" applyBorder="1" applyAlignment="1">
      <alignment horizontal="center" vertical="center"/>
    </xf>
    <xf numFmtId="165" fontId="2" fillId="0" borderId="10" xfId="13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65" fontId="2" fillId="0" borderId="23" xfId="13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7" fillId="3" borderId="13" xfId="17" applyFont="1" applyFill="1" applyBorder="1" applyAlignment="1">
      <alignment horizontal="center" vertical="center"/>
    </xf>
    <xf numFmtId="0" fontId="2" fillId="0" borderId="13" xfId="16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3" xfId="0" quotePrefix="1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left" vertical="center" wrapText="1"/>
    </xf>
    <xf numFmtId="0" fontId="7" fillId="4" borderId="13" xfId="16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3" fillId="0" borderId="0" xfId="0" applyFont="1"/>
    <xf numFmtId="49" fontId="7" fillId="4" borderId="13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/>
    </xf>
    <xf numFmtId="49" fontId="7" fillId="2" borderId="13" xfId="16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5" fillId="4" borderId="8" xfId="0" applyFont="1" applyFill="1" applyBorder="1" applyAlignment="1">
      <alignment horizontal="center" vertical="center"/>
    </xf>
    <xf numFmtId="0" fontId="26" fillId="4" borderId="13" xfId="16" applyFont="1" applyFill="1" applyBorder="1" applyAlignment="1">
      <alignment horizontal="center" vertical="center"/>
    </xf>
    <xf numFmtId="49" fontId="26" fillId="4" borderId="13" xfId="16" applyNumberFormat="1" applyFont="1" applyFill="1" applyBorder="1" applyAlignment="1">
      <alignment horizontal="left" vertical="center" wrapText="1"/>
    </xf>
    <xf numFmtId="49" fontId="26" fillId="4" borderId="13" xfId="16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49" fontId="26" fillId="4" borderId="13" xfId="0" applyNumberFormat="1" applyFont="1" applyFill="1" applyBorder="1" applyAlignment="1">
      <alignment horizontal="left" vertical="center" wrapText="1"/>
    </xf>
    <xf numFmtId="49" fontId="25" fillId="4" borderId="13" xfId="0" applyNumberFormat="1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49" fontId="25" fillId="3" borderId="13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26" fillId="2" borderId="13" xfId="16" applyFont="1" applyFill="1" applyBorder="1" applyAlignment="1">
      <alignment horizontal="center" vertical="center"/>
    </xf>
    <xf numFmtId="49" fontId="26" fillId="2" borderId="13" xfId="16" applyNumberFormat="1" applyFont="1" applyFill="1" applyBorder="1" applyAlignment="1">
      <alignment horizontal="left" vertical="center" wrapText="1"/>
    </xf>
    <xf numFmtId="49" fontId="25" fillId="2" borderId="13" xfId="0" applyNumberFormat="1" applyFont="1" applyFill="1" applyBorder="1" applyAlignment="1">
      <alignment horizontal="center" vertical="center" wrapText="1"/>
    </xf>
    <xf numFmtId="49" fontId="7" fillId="2" borderId="13" xfId="16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6" applyFont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30" fillId="0" borderId="13" xfId="16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49" fontId="25" fillId="6" borderId="13" xfId="0" applyNumberFormat="1" applyFont="1" applyFill="1" applyBorder="1" applyAlignment="1">
      <alignment horizontal="left" vertical="center" wrapText="1"/>
    </xf>
    <xf numFmtId="49" fontId="2" fillId="6" borderId="13" xfId="0" applyNumberFormat="1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1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5" xfId="16" applyFont="1" applyBorder="1" applyAlignment="1">
      <alignment horizontal="center" vertical="center"/>
    </xf>
    <xf numFmtId="0" fontId="35" fillId="0" borderId="0" xfId="0" applyFont="1"/>
    <xf numFmtId="49" fontId="7" fillId="3" borderId="13" xfId="17" applyNumberFormat="1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/>
    </xf>
    <xf numFmtId="49" fontId="36" fillId="4" borderId="13" xfId="16" applyNumberFormat="1" applyFont="1" applyFill="1" applyBorder="1" applyAlignment="1">
      <alignment horizontal="left" vertical="center" wrapText="1"/>
    </xf>
    <xf numFmtId="167" fontId="2" fillId="6" borderId="13" xfId="0" applyNumberFormat="1" applyFont="1" applyFill="1" applyBorder="1" applyAlignment="1">
      <alignment horizontal="left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2" fontId="25" fillId="6" borderId="13" xfId="0" applyNumberFormat="1" applyFont="1" applyFill="1" applyBorder="1" applyAlignment="1">
      <alignment horizontal="left" vertical="center" wrapText="1"/>
    </xf>
    <xf numFmtId="49" fontId="2" fillId="6" borderId="13" xfId="0" quotePrefix="1" applyNumberFormat="1" applyFont="1" applyFill="1" applyBorder="1" applyAlignment="1">
      <alignment horizontal="left" vertical="center" wrapText="1"/>
    </xf>
    <xf numFmtId="49" fontId="25" fillId="6" borderId="13" xfId="0" quotePrefix="1" applyNumberFormat="1" applyFont="1" applyFill="1" applyBorder="1" applyAlignment="1">
      <alignment horizontal="left" vertical="center" wrapText="1"/>
    </xf>
    <xf numFmtId="49" fontId="37" fillId="6" borderId="13" xfId="0" quotePrefix="1" applyNumberFormat="1" applyFont="1" applyFill="1" applyBorder="1" applyAlignment="1">
      <alignment horizontal="left" vertical="center" wrapText="1"/>
    </xf>
    <xf numFmtId="49" fontId="25" fillId="6" borderId="15" xfId="0" applyNumberFormat="1" applyFont="1" applyFill="1" applyBorder="1" applyAlignment="1">
      <alignment horizontal="left" vertical="center" wrapText="1"/>
    </xf>
    <xf numFmtId="49" fontId="25" fillId="6" borderId="1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wrapText="1"/>
    </xf>
    <xf numFmtId="0" fontId="20" fillId="6" borderId="13" xfId="0" applyFont="1" applyFill="1" applyBorder="1" applyAlignment="1">
      <alignment horizontal="left" vertical="center" wrapText="1"/>
    </xf>
    <xf numFmtId="0" fontId="25" fillId="6" borderId="13" xfId="0" applyFont="1" applyFill="1" applyBorder="1" applyAlignment="1">
      <alignment horizontal="center" vertical="center"/>
    </xf>
    <xf numFmtId="49" fontId="39" fillId="2" borderId="13" xfId="16" applyNumberFormat="1" applyFont="1" applyFill="1" applyBorder="1" applyAlignment="1">
      <alignment horizontal="left" vertical="center" wrapText="1"/>
    </xf>
    <xf numFmtId="49" fontId="39" fillId="4" borderId="13" xfId="0" applyNumberFormat="1" applyFont="1" applyFill="1" applyBorder="1" applyAlignment="1">
      <alignment horizontal="left" vertical="center" wrapText="1"/>
    </xf>
    <xf numFmtId="49" fontId="38" fillId="0" borderId="13" xfId="16" applyNumberFormat="1" applyFont="1" applyBorder="1" applyAlignment="1">
      <alignment horizontal="left" vertical="center" wrapText="1"/>
    </xf>
    <xf numFmtId="4" fontId="2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49" fontId="7" fillId="2" borderId="9" xfId="16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2" fontId="26" fillId="6" borderId="9" xfId="0" applyNumberFormat="1" applyFont="1" applyFill="1" applyBorder="1" applyAlignment="1">
      <alignment horizontal="center" vertical="center" wrapText="1"/>
    </xf>
    <xf numFmtId="2" fontId="26" fillId="3" borderId="9" xfId="0" applyNumberFormat="1" applyFont="1" applyFill="1" applyBorder="1" applyAlignment="1">
      <alignment horizontal="center" vertical="center" wrapText="1"/>
    </xf>
    <xf numFmtId="2" fontId="25" fillId="4" borderId="9" xfId="0" applyNumberFormat="1" applyFont="1" applyFill="1" applyBorder="1" applyAlignment="1">
      <alignment horizontal="center" vertical="center" wrapText="1"/>
    </xf>
    <xf numFmtId="2" fontId="26" fillId="4" borderId="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2" fontId="25" fillId="2" borderId="9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 wrapText="1"/>
    </xf>
    <xf numFmtId="2" fontId="25" fillId="4" borderId="9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2" fontId="21" fillId="6" borderId="9" xfId="22" applyNumberFormat="1" applyFont="1" applyFill="1" applyBorder="1" applyAlignment="1">
      <alignment horizontal="center" vertical="center"/>
    </xf>
    <xf numFmtId="2" fontId="26" fillId="6" borderId="2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23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1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3">
    <cellStyle name="Dziesiętny 2" xfId="1" xr:uid="{00000000-0005-0000-0000-000000000000}"/>
    <cellStyle name="Dziesiętny 2 2" xfId="19" xr:uid="{00000000-0005-0000-0000-000001000000}"/>
    <cellStyle name="Dziesiętny 3" xfId="2" xr:uid="{00000000-0005-0000-0000-000002000000}"/>
    <cellStyle name="Dziesiętny 3 2" xfId="3" xr:uid="{00000000-0005-0000-0000-000003000000}"/>
    <cellStyle name="Dziesiętny 3 2 2" xfId="21" xr:uid="{00000000-0005-0000-0000-000004000000}"/>
    <cellStyle name="Dziesiętny 3 3" xfId="20" xr:uid="{00000000-0005-0000-0000-000005000000}"/>
    <cellStyle name="Dziesiętny 4" xfId="18" xr:uid="{00000000-0005-0000-0000-000006000000}"/>
    <cellStyle name="None" xfId="4" xr:uid="{00000000-0005-0000-0000-000007000000}"/>
    <cellStyle name="Normalny" xfId="0" builtinId="0"/>
    <cellStyle name="Normalny 2" xfId="5" xr:uid="{00000000-0005-0000-0000-000009000000}"/>
    <cellStyle name="Normalny 2 2" xfId="6" xr:uid="{00000000-0005-0000-0000-00000A000000}"/>
    <cellStyle name="Normalny 2 2 2" xfId="7" xr:uid="{00000000-0005-0000-0000-00000B000000}"/>
    <cellStyle name="Normalny 2 3" xfId="22" xr:uid="{00000000-0005-0000-0000-00000C000000}"/>
    <cellStyle name="Normalny 2_Wykaz_A2_D1" xfId="8" xr:uid="{00000000-0005-0000-0000-00000D000000}"/>
    <cellStyle name="Normalny 4" xfId="9" xr:uid="{00000000-0005-0000-0000-00000E000000}"/>
    <cellStyle name="Normalny 4 2" xfId="10" xr:uid="{00000000-0005-0000-0000-00000F000000}"/>
    <cellStyle name="Normalny 4 2 2" xfId="11" xr:uid="{00000000-0005-0000-0000-000010000000}"/>
    <cellStyle name="Normalny 4 3" xfId="12" xr:uid="{00000000-0005-0000-0000-000011000000}"/>
    <cellStyle name="Normalny_slepy-kosztorys" xfId="17" xr:uid="{00000000-0005-0000-0000-000012000000}"/>
    <cellStyle name="Normalny_TER02" xfId="16" xr:uid="{00000000-0005-0000-0000-000013000000}"/>
    <cellStyle name="Normalny_wykazy 5.4_x" xfId="13" xr:uid="{00000000-0005-0000-0000-000014000000}"/>
    <cellStyle name="Normalny_wykazy_5.5.1" xfId="14" xr:uid="{00000000-0005-0000-0000-000015000000}"/>
    <cellStyle name="Opis" xfId="15" xr:uid="{00000000-0005-0000-0000-000016000000}"/>
  </cellStyles>
  <dxfs count="0"/>
  <tableStyles count="0" defaultTableStyle="TableStyleMedium9" defaultPivotStyle="PivotStyleLight16"/>
  <colors>
    <mruColors>
      <color rgb="FFFF99FF"/>
      <color rgb="FFCCFFFF"/>
      <color rgb="FF30F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P80"/>
  <sheetViews>
    <sheetView tabSelected="1" zoomScale="130" zoomScaleNormal="130" zoomScaleSheetLayoutView="100" workbookViewId="0">
      <selection activeCell="D6" sqref="D6"/>
    </sheetView>
  </sheetViews>
  <sheetFormatPr defaultColWidth="9" defaultRowHeight="14.25"/>
  <cols>
    <col min="1" max="1" width="9.375" style="44" customWidth="1"/>
    <col min="2" max="2" width="5.75" style="51" customWidth="1"/>
    <col min="3" max="3" width="10.375" style="51" customWidth="1"/>
    <col min="4" max="4" width="42.375" style="83" customWidth="1"/>
    <col min="5" max="5" width="7.625" style="51" customWidth="1"/>
    <col min="6" max="6" width="8" style="52" customWidth="1"/>
    <col min="7" max="7" width="15.5" style="44" customWidth="1"/>
    <col min="8" max="8" width="16.875" style="44" customWidth="1"/>
    <col min="9" max="9" width="13.125" style="44" customWidth="1"/>
    <col min="10" max="10" width="15.5" style="44" customWidth="1"/>
    <col min="11" max="11" width="15.875" style="44" customWidth="1"/>
    <col min="12" max="16384" width="9" style="44"/>
  </cols>
  <sheetData>
    <row r="2" spans="2:6" ht="23.25">
      <c r="B2" s="134" t="s">
        <v>158</v>
      </c>
      <c r="C2" s="134"/>
      <c r="D2" s="134"/>
      <c r="E2" s="134"/>
      <c r="F2" s="134"/>
    </row>
    <row r="3" spans="2:6">
      <c r="B3"/>
      <c r="C3"/>
      <c r="D3" s="82"/>
      <c r="E3"/>
      <c r="F3"/>
    </row>
    <row r="4" spans="2:6" ht="31.5" customHeight="1">
      <c r="B4" s="135" t="s">
        <v>140</v>
      </c>
      <c r="C4" s="135"/>
      <c r="D4" s="135"/>
      <c r="E4" s="135"/>
      <c r="F4" s="135"/>
    </row>
    <row r="5" spans="2:6" ht="14.25" customHeight="1">
      <c r="B5"/>
      <c r="C5"/>
      <c r="D5" s="82"/>
      <c r="E5"/>
      <c r="F5"/>
    </row>
    <row r="6" spans="2:6" ht="15" thickBot="1"/>
    <row r="7" spans="2:6" ht="14.25" customHeight="1">
      <c r="B7" s="138" t="s">
        <v>60</v>
      </c>
      <c r="C7" s="140" t="s">
        <v>95</v>
      </c>
      <c r="D7" s="142" t="s">
        <v>61</v>
      </c>
      <c r="E7" s="136" t="s">
        <v>62</v>
      </c>
      <c r="F7" s="137"/>
    </row>
    <row r="8" spans="2:6" ht="37.5" customHeight="1">
      <c r="B8" s="139"/>
      <c r="C8" s="141"/>
      <c r="D8" s="143"/>
      <c r="E8" s="102" t="s">
        <v>67</v>
      </c>
      <c r="F8" s="111" t="s">
        <v>63</v>
      </c>
    </row>
    <row r="9" spans="2:6" ht="39.950000000000003" customHeight="1">
      <c r="B9" s="34"/>
      <c r="C9" s="48" t="s">
        <v>64</v>
      </c>
      <c r="D9" s="106" t="s">
        <v>108</v>
      </c>
      <c r="E9" s="66"/>
      <c r="F9" s="112"/>
    </row>
    <row r="10" spans="2:6" ht="30" customHeight="1">
      <c r="B10" s="40"/>
      <c r="C10" s="36" t="s">
        <v>65</v>
      </c>
      <c r="D10" s="107" t="s">
        <v>119</v>
      </c>
      <c r="E10" s="45"/>
      <c r="F10" s="113"/>
    </row>
    <row r="11" spans="2:6" ht="90" customHeight="1">
      <c r="B11" s="80">
        <v>1</v>
      </c>
      <c r="C11" s="33"/>
      <c r="D11" s="92" t="s">
        <v>78</v>
      </c>
      <c r="E11" s="39" t="s">
        <v>49</v>
      </c>
      <c r="F11" s="114">
        <v>0.29799999999999999</v>
      </c>
    </row>
    <row r="12" spans="2:6" ht="39.950000000000003" customHeight="1">
      <c r="B12" s="80">
        <v>2</v>
      </c>
      <c r="C12" s="75"/>
      <c r="D12" s="92" t="s">
        <v>109</v>
      </c>
      <c r="E12" s="39" t="s">
        <v>100</v>
      </c>
      <c r="F12" s="114">
        <v>1</v>
      </c>
    </row>
    <row r="13" spans="2:6" ht="30" customHeight="1">
      <c r="B13" s="35"/>
      <c r="C13" s="42" t="s">
        <v>85</v>
      </c>
      <c r="D13" s="41" t="s">
        <v>118</v>
      </c>
      <c r="E13" s="45"/>
      <c r="F13" s="115"/>
    </row>
    <row r="14" spans="2:6" ht="39.950000000000003" customHeight="1">
      <c r="B14" s="80">
        <v>3</v>
      </c>
      <c r="C14" s="39"/>
      <c r="D14" s="79" t="s">
        <v>101</v>
      </c>
      <c r="E14" s="39" t="s">
        <v>70</v>
      </c>
      <c r="F14" s="116">
        <v>1</v>
      </c>
    </row>
    <row r="15" spans="2:6" ht="30" customHeight="1">
      <c r="B15" s="35"/>
      <c r="C15" s="42" t="s">
        <v>72</v>
      </c>
      <c r="D15" s="41" t="s">
        <v>117</v>
      </c>
      <c r="E15" s="45"/>
      <c r="F15" s="115"/>
    </row>
    <row r="16" spans="2:6" ht="50.1" customHeight="1">
      <c r="B16" s="80">
        <v>4</v>
      </c>
      <c r="C16" s="103"/>
      <c r="D16" s="104" t="s">
        <v>149</v>
      </c>
      <c r="E16" s="93" t="s">
        <v>86</v>
      </c>
      <c r="F16" s="116">
        <v>26</v>
      </c>
    </row>
    <row r="17" spans="2:16" ht="30" customHeight="1">
      <c r="B17" s="80">
        <v>5</v>
      </c>
      <c r="C17" s="39"/>
      <c r="D17" s="104" t="s">
        <v>98</v>
      </c>
      <c r="E17" s="93" t="s">
        <v>86</v>
      </c>
      <c r="F17" s="116">
        <v>142</v>
      </c>
    </row>
    <row r="18" spans="2:16" ht="30" customHeight="1">
      <c r="B18" s="80">
        <v>6</v>
      </c>
      <c r="C18" s="39"/>
      <c r="D18" s="104" t="s">
        <v>137</v>
      </c>
      <c r="E18" s="93" t="s">
        <v>71</v>
      </c>
      <c r="F18" s="116">
        <v>65</v>
      </c>
    </row>
    <row r="19" spans="2:16" ht="30" customHeight="1">
      <c r="B19" s="80">
        <v>7</v>
      </c>
      <c r="C19" s="39"/>
      <c r="D19" s="104" t="s">
        <v>139</v>
      </c>
      <c r="E19" s="93" t="s">
        <v>71</v>
      </c>
      <c r="F19" s="116">
        <v>31</v>
      </c>
    </row>
    <row r="20" spans="2:16" ht="30" customHeight="1">
      <c r="B20" s="80">
        <v>8</v>
      </c>
      <c r="C20" s="39"/>
      <c r="D20" s="104" t="s">
        <v>155</v>
      </c>
      <c r="E20" s="93" t="s">
        <v>71</v>
      </c>
      <c r="F20" s="116">
        <v>30</v>
      </c>
    </row>
    <row r="21" spans="2:16" ht="33" customHeight="1">
      <c r="B21" s="80">
        <v>9</v>
      </c>
      <c r="C21" s="39"/>
      <c r="D21" s="95" t="s">
        <v>97</v>
      </c>
      <c r="E21" s="94" t="s">
        <v>76</v>
      </c>
      <c r="F21" s="117">
        <f>F17*0.23+F16*0.28+F18*0.3*0.3+F19*0.2*0.3</f>
        <v>47.650000000000006</v>
      </c>
    </row>
    <row r="22" spans="2:16" ht="30" customHeight="1">
      <c r="B22" s="80">
        <v>10</v>
      </c>
      <c r="C22" s="39"/>
      <c r="D22" s="95" t="s">
        <v>87</v>
      </c>
      <c r="E22" s="94" t="s">
        <v>76</v>
      </c>
      <c r="F22" s="117">
        <f>F21</f>
        <v>47.650000000000006</v>
      </c>
    </row>
    <row r="23" spans="2:16" ht="39.950000000000003" customHeight="1">
      <c r="B23" s="60"/>
      <c r="C23" s="32" t="s">
        <v>74</v>
      </c>
      <c r="D23" s="89" t="s">
        <v>107</v>
      </c>
      <c r="E23" s="61"/>
      <c r="F23" s="118"/>
    </row>
    <row r="24" spans="2:16" ht="30" customHeight="1">
      <c r="B24" s="53"/>
      <c r="C24" s="54" t="s">
        <v>75</v>
      </c>
      <c r="D24" s="58" t="s">
        <v>120</v>
      </c>
      <c r="E24" s="59"/>
      <c r="F24" s="119"/>
    </row>
    <row r="25" spans="2:16" ht="39.950000000000003" customHeight="1">
      <c r="B25" s="57">
        <v>11</v>
      </c>
      <c r="C25" s="33"/>
      <c r="D25" s="78" t="s">
        <v>110</v>
      </c>
      <c r="E25" s="94" t="s">
        <v>76</v>
      </c>
      <c r="F25" s="116">
        <f>F38*0.2+F39*0.3+F60+F62*0.3*0.3+32*0.3*0.3</f>
        <v>43.564</v>
      </c>
      <c r="G25" s="133"/>
      <c r="H25" s="133"/>
      <c r="I25" s="133"/>
      <c r="J25" s="133"/>
      <c r="K25" s="133"/>
      <c r="L25" s="133"/>
      <c r="M25" s="133"/>
      <c r="N25" s="133"/>
      <c r="O25" s="133"/>
      <c r="P25" s="133"/>
    </row>
    <row r="26" spans="2:16" ht="39.950000000000003" customHeight="1">
      <c r="B26" s="57">
        <v>12</v>
      </c>
      <c r="C26" s="33"/>
      <c r="D26" s="78" t="s">
        <v>150</v>
      </c>
      <c r="E26" s="94" t="s">
        <v>138</v>
      </c>
      <c r="F26" s="117">
        <f>78*0.2</f>
        <v>15.600000000000001</v>
      </c>
      <c r="G26" s="109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2:16" ht="30" customHeight="1">
      <c r="B27" s="53"/>
      <c r="C27" s="54" t="s">
        <v>77</v>
      </c>
      <c r="D27" s="58" t="s">
        <v>121</v>
      </c>
      <c r="E27" s="59"/>
      <c r="F27" s="120"/>
    </row>
    <row r="28" spans="2:16" ht="39.950000000000003" customHeight="1">
      <c r="B28" s="57">
        <v>13</v>
      </c>
      <c r="C28" s="33"/>
      <c r="D28" s="78" t="s">
        <v>151</v>
      </c>
      <c r="E28" s="94" t="s">
        <v>76</v>
      </c>
      <c r="F28" s="117">
        <f>54*0.2</f>
        <v>10.8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</row>
    <row r="29" spans="2:16" ht="39.950000000000003" customHeight="1">
      <c r="B29" s="43"/>
      <c r="C29" s="32" t="s">
        <v>68</v>
      </c>
      <c r="D29" s="89" t="s">
        <v>106</v>
      </c>
      <c r="E29" s="46"/>
      <c r="F29" s="121"/>
    </row>
    <row r="30" spans="2:16" ht="30" customHeight="1">
      <c r="B30" s="35"/>
      <c r="C30" s="42" t="s">
        <v>66</v>
      </c>
      <c r="D30" s="41" t="s">
        <v>122</v>
      </c>
      <c r="E30" s="47"/>
      <c r="F30" s="115"/>
    </row>
    <row r="31" spans="2:16" ht="39.950000000000003" customHeight="1">
      <c r="B31" s="37">
        <v>14</v>
      </c>
      <c r="C31" s="33"/>
      <c r="D31" s="79" t="s">
        <v>96</v>
      </c>
      <c r="E31" s="93" t="s">
        <v>73</v>
      </c>
      <c r="F31" s="116">
        <f>F38+F39+F41</f>
        <v>320.52</v>
      </c>
    </row>
    <row r="32" spans="2:16" ht="39.950000000000003" customHeight="1">
      <c r="B32" s="35"/>
      <c r="C32" s="42" t="s">
        <v>156</v>
      </c>
      <c r="D32" s="41" t="s">
        <v>157</v>
      </c>
      <c r="E32" s="47"/>
      <c r="F32" s="115"/>
    </row>
    <row r="33" spans="2:12" ht="47.25" customHeight="1">
      <c r="B33" s="80">
        <v>15</v>
      </c>
      <c r="C33" s="33"/>
      <c r="D33" s="79" t="s">
        <v>142</v>
      </c>
      <c r="E33" s="93" t="s">
        <v>73</v>
      </c>
      <c r="F33" s="116">
        <v>289.2</v>
      </c>
    </row>
    <row r="34" spans="2:12" ht="30" customHeight="1">
      <c r="B34" s="53"/>
      <c r="C34" s="54" t="s">
        <v>79</v>
      </c>
      <c r="D34" s="58" t="s">
        <v>123</v>
      </c>
      <c r="E34" s="59"/>
      <c r="F34" s="120"/>
    </row>
    <row r="35" spans="2:12" ht="30" customHeight="1">
      <c r="B35" s="57">
        <v>16</v>
      </c>
      <c r="C35" s="33"/>
      <c r="D35" s="78" t="s">
        <v>116</v>
      </c>
      <c r="E35" s="94" t="s">
        <v>80</v>
      </c>
      <c r="F35" s="117">
        <f>F44</f>
        <v>39.6</v>
      </c>
      <c r="L35" s="88"/>
    </row>
    <row r="36" spans="2:12" ht="30" customHeight="1">
      <c r="B36" s="57">
        <v>17</v>
      </c>
      <c r="C36" s="33"/>
      <c r="D36" s="78" t="s">
        <v>99</v>
      </c>
      <c r="E36" s="94" t="s">
        <v>80</v>
      </c>
      <c r="F36" s="117">
        <f>F35</f>
        <v>39.6</v>
      </c>
    </row>
    <row r="37" spans="2:12" ht="30" customHeight="1">
      <c r="B37" s="35"/>
      <c r="C37" s="42" t="s">
        <v>94</v>
      </c>
      <c r="D37" s="41" t="s">
        <v>124</v>
      </c>
      <c r="E37" s="47"/>
      <c r="F37" s="115"/>
    </row>
    <row r="38" spans="2:12" ht="39.950000000000003" customHeight="1">
      <c r="B38" s="80">
        <v>18</v>
      </c>
      <c r="C38" s="33"/>
      <c r="D38" s="79" t="s">
        <v>135</v>
      </c>
      <c r="E38" s="93" t="s">
        <v>73</v>
      </c>
      <c r="F38" s="116">
        <f>F35*1.2</f>
        <v>47.52</v>
      </c>
    </row>
    <row r="39" spans="2:12" ht="39.950000000000003" customHeight="1">
      <c r="B39" s="80">
        <v>19</v>
      </c>
      <c r="C39" s="33"/>
      <c r="D39" s="79" t="s">
        <v>136</v>
      </c>
      <c r="E39" s="93" t="s">
        <v>50</v>
      </c>
      <c r="F39" s="116">
        <v>68</v>
      </c>
    </row>
    <row r="40" spans="2:12" ht="30" customHeight="1">
      <c r="B40" s="53"/>
      <c r="C40" s="54" t="s">
        <v>92</v>
      </c>
      <c r="D40" s="58" t="s">
        <v>125</v>
      </c>
      <c r="E40" s="59"/>
      <c r="F40" s="120"/>
    </row>
    <row r="41" spans="2:12" ht="65.25" customHeight="1">
      <c r="B41" s="57">
        <v>20</v>
      </c>
      <c r="C41" s="69"/>
      <c r="D41" s="78" t="s">
        <v>152</v>
      </c>
      <c r="E41" s="94" t="s">
        <v>80</v>
      </c>
      <c r="F41" s="116">
        <f>F39+F64</f>
        <v>205</v>
      </c>
    </row>
    <row r="42" spans="2:12" ht="39.950000000000003" customHeight="1">
      <c r="B42" s="62"/>
      <c r="C42" s="63" t="s">
        <v>81</v>
      </c>
      <c r="D42" s="64" t="s">
        <v>105</v>
      </c>
      <c r="E42" s="65"/>
      <c r="F42" s="122"/>
    </row>
    <row r="43" spans="2:12" ht="30" customHeight="1">
      <c r="B43" s="53"/>
      <c r="C43" s="54" t="s">
        <v>82</v>
      </c>
      <c r="D43" s="55" t="s">
        <v>126</v>
      </c>
      <c r="E43" s="56"/>
      <c r="F43" s="120"/>
    </row>
    <row r="44" spans="2:12" ht="30" customHeight="1">
      <c r="B44" s="57">
        <v>21</v>
      </c>
      <c r="C44" s="33"/>
      <c r="D44" s="97" t="s">
        <v>132</v>
      </c>
      <c r="E44" s="94" t="s">
        <v>80</v>
      </c>
      <c r="F44" s="117">
        <f>F45*1.1</f>
        <v>39.6</v>
      </c>
    </row>
    <row r="45" spans="2:12" ht="39.950000000000003" customHeight="1">
      <c r="B45" s="57">
        <v>22</v>
      </c>
      <c r="C45" s="33"/>
      <c r="D45" s="78" t="s">
        <v>154</v>
      </c>
      <c r="E45" s="94" t="s">
        <v>80</v>
      </c>
      <c r="F45" s="117">
        <v>36</v>
      </c>
      <c r="H45" s="84"/>
    </row>
    <row r="46" spans="2:12" ht="39.950000000000003" customHeight="1">
      <c r="B46" s="34"/>
      <c r="C46" s="48" t="s">
        <v>69</v>
      </c>
      <c r="D46" s="49" t="s">
        <v>104</v>
      </c>
      <c r="E46" s="50"/>
      <c r="F46" s="123"/>
    </row>
    <row r="47" spans="2:12" ht="30" customHeight="1">
      <c r="B47" s="53"/>
      <c r="C47" s="54" t="s">
        <v>91</v>
      </c>
      <c r="D47" s="91" t="s">
        <v>113</v>
      </c>
      <c r="E47" s="56"/>
      <c r="F47" s="124"/>
    </row>
    <row r="48" spans="2:12" ht="30" customHeight="1">
      <c r="B48" s="57">
        <v>23</v>
      </c>
      <c r="C48" s="33"/>
      <c r="D48" s="98" t="s">
        <v>114</v>
      </c>
      <c r="E48" s="94" t="s">
        <v>80</v>
      </c>
      <c r="F48" s="116">
        <v>14</v>
      </c>
    </row>
    <row r="49" spans="2:6" ht="39.950000000000003" customHeight="1">
      <c r="B49" s="34"/>
      <c r="C49" s="66" t="s">
        <v>83</v>
      </c>
      <c r="D49" s="64" t="s">
        <v>141</v>
      </c>
      <c r="E49" s="67"/>
      <c r="F49" s="122"/>
    </row>
    <row r="50" spans="2:6" ht="30" customHeight="1">
      <c r="B50" s="53"/>
      <c r="C50" s="36" t="s">
        <v>93</v>
      </c>
      <c r="D50" s="91" t="s">
        <v>127</v>
      </c>
      <c r="E50" s="68"/>
      <c r="F50" s="125"/>
    </row>
    <row r="51" spans="2:6" ht="41.25" customHeight="1">
      <c r="B51" s="81">
        <v>24</v>
      </c>
      <c r="C51" s="105"/>
      <c r="D51" s="108" t="s">
        <v>143</v>
      </c>
      <c r="E51" s="94" t="s">
        <v>80</v>
      </c>
      <c r="F51" s="126">
        <v>8</v>
      </c>
    </row>
    <row r="52" spans="2:6" ht="30" customHeight="1">
      <c r="B52" s="53"/>
      <c r="C52" s="36" t="s">
        <v>84</v>
      </c>
      <c r="D52" s="91" t="s">
        <v>128</v>
      </c>
      <c r="E52" s="68"/>
      <c r="F52" s="127"/>
    </row>
    <row r="53" spans="2:6" ht="35.25" customHeight="1">
      <c r="B53" s="81">
        <v>25</v>
      </c>
      <c r="C53" s="105"/>
      <c r="D53" s="38" t="s">
        <v>90</v>
      </c>
      <c r="E53" s="105" t="s">
        <v>70</v>
      </c>
      <c r="F53" s="126">
        <v>5</v>
      </c>
    </row>
    <row r="54" spans="2:6" ht="30" customHeight="1">
      <c r="B54" s="81">
        <v>26</v>
      </c>
      <c r="C54" s="105"/>
      <c r="D54" s="38" t="s">
        <v>144</v>
      </c>
      <c r="E54" s="105" t="s">
        <v>70</v>
      </c>
      <c r="F54" s="126">
        <v>1</v>
      </c>
    </row>
    <row r="55" spans="2:6" ht="30" customHeight="1">
      <c r="B55" s="81">
        <v>27</v>
      </c>
      <c r="C55" s="105"/>
      <c r="D55" s="38" t="s">
        <v>145</v>
      </c>
      <c r="E55" s="105" t="s">
        <v>70</v>
      </c>
      <c r="F55" s="126">
        <v>1</v>
      </c>
    </row>
    <row r="56" spans="2:6" ht="30" customHeight="1">
      <c r="B56" s="81">
        <v>28</v>
      </c>
      <c r="C56" s="105"/>
      <c r="D56" s="38" t="s">
        <v>146</v>
      </c>
      <c r="E56" s="105" t="s">
        <v>70</v>
      </c>
      <c r="F56" s="126">
        <v>9</v>
      </c>
    </row>
    <row r="57" spans="2:6" ht="30" customHeight="1">
      <c r="B57" s="81">
        <v>29</v>
      </c>
      <c r="C57" s="105"/>
      <c r="D57" s="38" t="s">
        <v>147</v>
      </c>
      <c r="E57" s="105" t="s">
        <v>70</v>
      </c>
      <c r="F57" s="126">
        <v>3</v>
      </c>
    </row>
    <row r="58" spans="2:6" ht="39.950000000000003" customHeight="1">
      <c r="B58" s="34"/>
      <c r="C58" s="66" t="s">
        <v>88</v>
      </c>
      <c r="D58" s="64" t="s">
        <v>103</v>
      </c>
      <c r="E58" s="67"/>
      <c r="F58" s="122"/>
    </row>
    <row r="59" spans="2:6" ht="30" customHeight="1">
      <c r="B59" s="35"/>
      <c r="C59" s="36" t="s">
        <v>89</v>
      </c>
      <c r="D59" s="58" t="s">
        <v>129</v>
      </c>
      <c r="E59" s="68"/>
      <c r="F59" s="120"/>
    </row>
    <row r="60" spans="2:6" ht="52.5" customHeight="1">
      <c r="B60" s="37">
        <v>30</v>
      </c>
      <c r="C60" s="33"/>
      <c r="D60" s="78" t="s">
        <v>102</v>
      </c>
      <c r="E60" s="94" t="s">
        <v>58</v>
      </c>
      <c r="F60" s="117">
        <v>7</v>
      </c>
    </row>
    <row r="61" spans="2:6" ht="30" customHeight="1">
      <c r="B61" s="37">
        <v>31</v>
      </c>
      <c r="C61" s="33"/>
      <c r="D61" s="78" t="s">
        <v>115</v>
      </c>
      <c r="E61" s="94" t="s">
        <v>58</v>
      </c>
      <c r="F61" s="117">
        <v>63</v>
      </c>
    </row>
    <row r="62" spans="2:6" ht="37.9" customHeight="1">
      <c r="B62" s="37">
        <v>32</v>
      </c>
      <c r="C62" s="33"/>
      <c r="D62" s="78" t="s">
        <v>148</v>
      </c>
      <c r="E62" s="94" t="s">
        <v>58</v>
      </c>
      <c r="F62" s="117">
        <v>42</v>
      </c>
    </row>
    <row r="63" spans="2:6" ht="30" customHeight="1">
      <c r="B63" s="35"/>
      <c r="C63" s="36" t="s">
        <v>112</v>
      </c>
      <c r="D63" s="58" t="s">
        <v>130</v>
      </c>
      <c r="E63" s="90"/>
      <c r="F63" s="128"/>
    </row>
    <row r="64" spans="2:6" ht="50.1" customHeight="1">
      <c r="B64" s="37">
        <v>33</v>
      </c>
      <c r="C64" s="85"/>
      <c r="D64" s="96" t="s">
        <v>133</v>
      </c>
      <c r="E64" s="39" t="s">
        <v>50</v>
      </c>
      <c r="F64" s="129">
        <f>127+10</f>
        <v>137</v>
      </c>
    </row>
    <row r="65" spans="2:6" ht="50.1" customHeight="1">
      <c r="B65" s="37">
        <v>34</v>
      </c>
      <c r="C65" s="85"/>
      <c r="D65" s="96" t="s">
        <v>134</v>
      </c>
      <c r="E65" s="39" t="s">
        <v>50</v>
      </c>
      <c r="F65" s="129">
        <v>68</v>
      </c>
    </row>
    <row r="66" spans="2:6" ht="30" customHeight="1">
      <c r="B66" s="35"/>
      <c r="C66" s="36" t="s">
        <v>111</v>
      </c>
      <c r="D66" s="58" t="s">
        <v>131</v>
      </c>
      <c r="E66" s="68"/>
      <c r="F66" s="120"/>
    </row>
    <row r="67" spans="2:6" ht="30" customHeight="1" thickBot="1">
      <c r="B67" s="86">
        <v>35</v>
      </c>
      <c r="C67" s="87"/>
      <c r="D67" s="99" t="s">
        <v>153</v>
      </c>
      <c r="E67" s="100" t="s">
        <v>71</v>
      </c>
      <c r="F67" s="130">
        <v>65</v>
      </c>
    </row>
    <row r="68" spans="2:6" ht="24.95" customHeight="1">
      <c r="B68" s="70"/>
      <c r="C68" s="71"/>
      <c r="D68" s="72"/>
      <c r="E68" s="73"/>
      <c r="F68" s="110"/>
    </row>
    <row r="69" spans="2:6" ht="24.95" customHeight="1">
      <c r="B69" s="70"/>
      <c r="C69" s="71"/>
      <c r="D69" s="72"/>
      <c r="E69" s="73"/>
      <c r="F69" s="110"/>
    </row>
    <row r="70" spans="2:6" ht="24.95" customHeight="1">
      <c r="B70" s="70"/>
      <c r="C70" s="71"/>
      <c r="D70" s="72"/>
      <c r="E70" s="73"/>
      <c r="F70" s="110"/>
    </row>
    <row r="71" spans="2:6">
      <c r="B71" s="70"/>
      <c r="C71" s="71"/>
      <c r="D71" s="72"/>
      <c r="E71" s="73"/>
      <c r="F71" s="74"/>
    </row>
    <row r="72" spans="2:6">
      <c r="B72" s="131"/>
      <c r="C72" s="132"/>
      <c r="D72" s="132"/>
      <c r="E72"/>
      <c r="F72"/>
    </row>
    <row r="73" spans="2:6">
      <c r="B73" s="132"/>
      <c r="C73" s="132"/>
      <c r="D73" s="132"/>
      <c r="E73"/>
      <c r="F73" s="76"/>
    </row>
    <row r="74" spans="2:6">
      <c r="B74"/>
      <c r="C74"/>
      <c r="D74" s="82"/>
      <c r="E74"/>
      <c r="F74"/>
    </row>
    <row r="75" spans="2:6">
      <c r="B75"/>
      <c r="C75"/>
      <c r="D75" s="82"/>
      <c r="E75"/>
      <c r="F75"/>
    </row>
    <row r="76" spans="2:6">
      <c r="B76"/>
      <c r="C76"/>
      <c r="D76" s="82"/>
      <c r="E76"/>
      <c r="F76"/>
    </row>
    <row r="77" spans="2:6">
      <c r="B77"/>
      <c r="C77"/>
      <c r="D77" s="82"/>
      <c r="E77"/>
      <c r="F77"/>
    </row>
    <row r="78" spans="2:6">
      <c r="B78"/>
      <c r="C78"/>
      <c r="D78" s="82"/>
      <c r="E78"/>
      <c r="F78" s="76"/>
    </row>
    <row r="79" spans="2:6" ht="27.75" customHeight="1">
      <c r="B79"/>
      <c r="C79"/>
      <c r="D79" s="82"/>
      <c r="E79"/>
      <c r="F79" s="77"/>
    </row>
    <row r="80" spans="2:6">
      <c r="B80" s="70"/>
      <c r="C80" s="71"/>
      <c r="D80" s="72"/>
      <c r="E80" s="73"/>
      <c r="F80" s="74"/>
    </row>
  </sheetData>
  <mergeCells count="10">
    <mergeCell ref="B72:D72"/>
    <mergeCell ref="B73:D73"/>
    <mergeCell ref="G25:P25"/>
    <mergeCell ref="G28:P28"/>
    <mergeCell ref="B2:F2"/>
    <mergeCell ref="B4:F4"/>
    <mergeCell ref="E7:F7"/>
    <mergeCell ref="B7:B8"/>
    <mergeCell ref="C7:C8"/>
    <mergeCell ref="D7:D8"/>
  </mergeCells>
  <phoneticPr fontId="8" type="noConversion"/>
  <printOptions horizontalCentered="1"/>
  <pageMargins left="0.19685039370078741" right="0" top="0.35433070866141736" bottom="0.35433070866141736" header="0" footer="0"/>
  <pageSetup paperSize="9" scale="8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54</v>
      </c>
      <c r="B6" s="148" t="s">
        <v>59</v>
      </c>
      <c r="C6" s="10" t="s">
        <v>35</v>
      </c>
      <c r="D6" s="11" t="s">
        <v>37</v>
      </c>
      <c r="E6" s="150" t="s">
        <v>38</v>
      </c>
      <c r="F6" s="150" t="s">
        <v>39</v>
      </c>
      <c r="G6" s="150" t="s">
        <v>40</v>
      </c>
      <c r="H6" s="150" t="s">
        <v>41</v>
      </c>
      <c r="I6" s="150" t="s">
        <v>52</v>
      </c>
      <c r="J6" s="144" t="s">
        <v>42</v>
      </c>
      <c r="K6" s="6"/>
    </row>
    <row r="7" spans="1:11" ht="84.75" customHeight="1" thickBot="1">
      <c r="A7" s="12" t="s">
        <v>3</v>
      </c>
      <c r="B7" s="149"/>
      <c r="C7" s="13" t="s">
        <v>36</v>
      </c>
      <c r="D7" s="14" t="s">
        <v>43</v>
      </c>
      <c r="E7" s="151"/>
      <c r="F7" s="151"/>
      <c r="G7" s="151"/>
      <c r="H7" s="151"/>
      <c r="I7" s="151"/>
      <c r="J7" s="145"/>
      <c r="K7" s="6"/>
    </row>
    <row r="8" spans="1:11" ht="13.5" customHeight="1" thickBot="1">
      <c r="A8" s="15"/>
      <c r="B8" s="16"/>
      <c r="C8" s="17" t="s">
        <v>58</v>
      </c>
      <c r="D8" s="17" t="s">
        <v>51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51</v>
      </c>
      <c r="J8" s="18" t="s">
        <v>50</v>
      </c>
      <c r="K8" s="6"/>
    </row>
    <row r="9" spans="1:11">
      <c r="A9" s="28" t="s">
        <v>4</v>
      </c>
      <c r="B9" s="7" t="s">
        <v>56</v>
      </c>
      <c r="C9" s="29">
        <v>4.5</v>
      </c>
      <c r="D9" s="27">
        <f>0.86*C9*1.1</f>
        <v>4.2570000000000006</v>
      </c>
      <c r="E9" s="27">
        <f>2*0.5*(2.7+0.6)*0.7*1.1</f>
        <v>2.5410000000000004</v>
      </c>
      <c r="F9" s="27">
        <v>26</v>
      </c>
      <c r="G9" s="27">
        <v>5</v>
      </c>
      <c r="H9" s="27">
        <f>4.7*C9*1.1</f>
        <v>23.265000000000004</v>
      </c>
      <c r="I9" s="27">
        <f>0.6*0.3*C9*1.1</f>
        <v>0.89100000000000001</v>
      </c>
      <c r="J9" s="30">
        <f>2*C9*1.1</f>
        <v>9.9</v>
      </c>
      <c r="K9" s="6"/>
    </row>
    <row r="10" spans="1:11">
      <c r="A10" s="19" t="s">
        <v>5</v>
      </c>
      <c r="B10" s="5" t="s">
        <v>56</v>
      </c>
      <c r="C10" s="24">
        <v>4.5</v>
      </c>
      <c r="D10" s="26">
        <f>0.9*C10*1.1</f>
        <v>4.4550000000000001</v>
      </c>
      <c r="E10" s="27">
        <f t="shared" ref="E10:E44" si="0">2*0.5*(2.7+0.6)*0.7*1.1</f>
        <v>2.5410000000000004</v>
      </c>
      <c r="F10" s="22">
        <v>26</v>
      </c>
      <c r="G10" s="22">
        <v>5</v>
      </c>
      <c r="H10" s="27">
        <f>4.7*C10*1.1</f>
        <v>23.265000000000004</v>
      </c>
      <c r="I10" s="27">
        <f t="shared" ref="I10:I44" si="1">0.6*0.3*C10*1.1</f>
        <v>0.89100000000000001</v>
      </c>
      <c r="J10" s="30">
        <f>2*C10*1.1</f>
        <v>9.9</v>
      </c>
      <c r="K10" s="6"/>
    </row>
    <row r="11" spans="1:11">
      <c r="A11" s="19" t="s">
        <v>6</v>
      </c>
      <c r="B11" s="5" t="s">
        <v>55</v>
      </c>
      <c r="C11" s="24">
        <v>4</v>
      </c>
      <c r="D11" s="26">
        <f>0.9*C11*1.1</f>
        <v>3.9600000000000004</v>
      </c>
      <c r="E11" s="27">
        <f t="shared" si="0"/>
        <v>2.5410000000000004</v>
      </c>
      <c r="F11" s="22">
        <v>25</v>
      </c>
      <c r="G11" s="22">
        <v>5</v>
      </c>
      <c r="H11" s="27">
        <f>4.7*C11*1.1</f>
        <v>20.680000000000003</v>
      </c>
      <c r="I11" s="27">
        <f t="shared" si="1"/>
        <v>0.79200000000000004</v>
      </c>
      <c r="J11" s="30">
        <f>2*C11*1.1</f>
        <v>8.8000000000000007</v>
      </c>
      <c r="K11" s="6"/>
    </row>
    <row r="12" spans="1:11">
      <c r="A12" s="19" t="s">
        <v>7</v>
      </c>
      <c r="B12" s="5" t="s">
        <v>55</v>
      </c>
      <c r="C12" s="24">
        <v>4.2</v>
      </c>
      <c r="D12" s="26">
        <f>0.84*C12*1.1</f>
        <v>3.8808000000000002</v>
      </c>
      <c r="E12" s="27">
        <f t="shared" si="0"/>
        <v>2.5410000000000004</v>
      </c>
      <c r="F12" s="22">
        <v>26</v>
      </c>
      <c r="G12" s="22">
        <v>5</v>
      </c>
      <c r="H12" s="27">
        <f>4.8*C12*1.1</f>
        <v>22.176000000000002</v>
      </c>
      <c r="I12" s="27">
        <f t="shared" si="1"/>
        <v>0.83160000000000012</v>
      </c>
      <c r="J12" s="30">
        <f t="shared" ref="J12:J44" si="2">2*C12*1.1</f>
        <v>9.240000000000002</v>
      </c>
      <c r="K12" s="6"/>
    </row>
    <row r="13" spans="1:11">
      <c r="A13" s="19" t="s">
        <v>8</v>
      </c>
      <c r="B13" s="5" t="s">
        <v>56</v>
      </c>
      <c r="C13" s="24">
        <v>4.5</v>
      </c>
      <c r="D13" s="26">
        <f>1.07*C13*1.1</f>
        <v>5.2965000000000009</v>
      </c>
      <c r="E13" s="27">
        <f t="shared" si="0"/>
        <v>2.5410000000000004</v>
      </c>
      <c r="F13" s="22">
        <v>26</v>
      </c>
      <c r="G13" s="22">
        <v>7</v>
      </c>
      <c r="H13" s="27">
        <f>4.5*C13*1.1</f>
        <v>22.275000000000002</v>
      </c>
      <c r="I13" s="27">
        <f t="shared" si="1"/>
        <v>0.89100000000000001</v>
      </c>
      <c r="J13" s="30">
        <f t="shared" si="2"/>
        <v>9.9</v>
      </c>
      <c r="K13" s="6"/>
    </row>
    <row r="14" spans="1:11">
      <c r="A14" s="19" t="s">
        <v>9</v>
      </c>
      <c r="B14" s="5" t="s">
        <v>56</v>
      </c>
      <c r="C14" s="24">
        <v>4.5</v>
      </c>
      <c r="D14" s="26">
        <f>1.09*C14*1.1</f>
        <v>5.3955000000000011</v>
      </c>
      <c r="E14" s="27">
        <f t="shared" si="0"/>
        <v>2.5410000000000004</v>
      </c>
      <c r="F14" s="22">
        <v>26</v>
      </c>
      <c r="G14" s="22">
        <v>7</v>
      </c>
      <c r="H14" s="27">
        <f>4.7*C14*1.1</f>
        <v>23.265000000000004</v>
      </c>
      <c r="I14" s="27">
        <f t="shared" si="1"/>
        <v>0.89100000000000001</v>
      </c>
      <c r="J14" s="30">
        <f t="shared" si="2"/>
        <v>9.9</v>
      </c>
      <c r="K14" s="6"/>
    </row>
    <row r="15" spans="1:11">
      <c r="A15" s="19" t="s">
        <v>10</v>
      </c>
      <c r="B15" s="5" t="s">
        <v>56</v>
      </c>
      <c r="C15" s="24">
        <v>4.5</v>
      </c>
      <c r="D15" s="26">
        <f>0.95*C15*1.1</f>
        <v>4.7024999999999997</v>
      </c>
      <c r="E15" s="27">
        <f t="shared" si="0"/>
        <v>2.5410000000000004</v>
      </c>
      <c r="F15" s="22">
        <v>26</v>
      </c>
      <c r="G15" s="22">
        <v>6</v>
      </c>
      <c r="H15" s="27">
        <f>4.7*C15*1.1</f>
        <v>23.265000000000004</v>
      </c>
      <c r="I15" s="27">
        <f t="shared" si="1"/>
        <v>0.89100000000000001</v>
      </c>
      <c r="J15" s="30">
        <f t="shared" si="2"/>
        <v>9.9</v>
      </c>
      <c r="K15" s="6"/>
    </row>
    <row r="16" spans="1:11">
      <c r="A16" s="19" t="s">
        <v>11</v>
      </c>
      <c r="B16" s="5" t="s">
        <v>56</v>
      </c>
      <c r="C16" s="24">
        <v>6.5</v>
      </c>
      <c r="D16" s="26">
        <f>4.27*C16*1.1</f>
        <v>30.530499999999996</v>
      </c>
      <c r="E16" s="27">
        <f t="shared" si="0"/>
        <v>2.5410000000000004</v>
      </c>
      <c r="F16" s="22">
        <v>32</v>
      </c>
      <c r="G16" s="22">
        <v>12</v>
      </c>
      <c r="H16" s="27">
        <f>5.5*C16*1.1</f>
        <v>39.325000000000003</v>
      </c>
      <c r="I16" s="27">
        <f t="shared" si="1"/>
        <v>1.2869999999999999</v>
      </c>
      <c r="J16" s="30">
        <f t="shared" si="2"/>
        <v>14.3</v>
      </c>
      <c r="K16" s="6"/>
    </row>
    <row r="17" spans="1:11">
      <c r="A17" s="19" t="s">
        <v>12</v>
      </c>
      <c r="B17" s="5" t="s">
        <v>56</v>
      </c>
      <c r="C17" s="24">
        <v>4.5</v>
      </c>
      <c r="D17" s="26">
        <f>0.9*C17*1.1</f>
        <v>4.4550000000000001</v>
      </c>
      <c r="E17" s="27">
        <f t="shared" si="0"/>
        <v>2.5410000000000004</v>
      </c>
      <c r="F17" s="22">
        <v>26</v>
      </c>
      <c r="G17" s="22">
        <v>5</v>
      </c>
      <c r="H17" s="27">
        <f>4.6*C17*1.1</f>
        <v>22.77</v>
      </c>
      <c r="I17" s="27">
        <f t="shared" si="1"/>
        <v>0.89100000000000001</v>
      </c>
      <c r="J17" s="30">
        <f t="shared" si="2"/>
        <v>9.9</v>
      </c>
      <c r="K17" s="6"/>
    </row>
    <row r="18" spans="1:11">
      <c r="A18" s="19" t="s">
        <v>13</v>
      </c>
      <c r="B18" s="5" t="s">
        <v>56</v>
      </c>
      <c r="C18" s="24">
        <v>4.5</v>
      </c>
      <c r="D18" s="26">
        <f>1.09*C18*1.1</f>
        <v>5.3955000000000011</v>
      </c>
      <c r="E18" s="27">
        <f t="shared" si="0"/>
        <v>2.5410000000000004</v>
      </c>
      <c r="F18" s="22">
        <v>26</v>
      </c>
      <c r="G18" s="22">
        <v>6</v>
      </c>
      <c r="H18" s="27">
        <f>4.5*C18*1.1</f>
        <v>22.275000000000002</v>
      </c>
      <c r="I18" s="27">
        <f t="shared" si="1"/>
        <v>0.89100000000000001</v>
      </c>
      <c r="J18" s="30">
        <f t="shared" si="2"/>
        <v>9.9</v>
      </c>
      <c r="K18" s="6"/>
    </row>
    <row r="19" spans="1:11">
      <c r="A19" s="19" t="s">
        <v>14</v>
      </c>
      <c r="B19" s="5" t="s">
        <v>56</v>
      </c>
      <c r="C19" s="24">
        <v>5.7</v>
      </c>
      <c r="D19" s="26">
        <f>2.65*C19*1.1</f>
        <v>16.615500000000001</v>
      </c>
      <c r="E19" s="27">
        <f t="shared" si="0"/>
        <v>2.5410000000000004</v>
      </c>
      <c r="F19" s="22">
        <v>27</v>
      </c>
      <c r="G19" s="22">
        <v>10</v>
      </c>
      <c r="H19" s="27">
        <f>5.1*C19*1.1</f>
        <v>31.977000000000004</v>
      </c>
      <c r="I19" s="27">
        <f t="shared" si="1"/>
        <v>1.1286</v>
      </c>
      <c r="J19" s="30">
        <f t="shared" si="2"/>
        <v>12.540000000000001</v>
      </c>
      <c r="K19" s="6"/>
    </row>
    <row r="20" spans="1:11">
      <c r="A20" s="19" t="s">
        <v>15</v>
      </c>
      <c r="B20" s="5" t="s">
        <v>56</v>
      </c>
      <c r="C20" s="24">
        <v>4.5</v>
      </c>
      <c r="D20" s="26">
        <f>1.26*C20*1.1</f>
        <v>6.2370000000000001</v>
      </c>
      <c r="E20" s="27">
        <f t="shared" si="0"/>
        <v>2.5410000000000004</v>
      </c>
      <c r="F20" s="22">
        <v>26</v>
      </c>
      <c r="G20" s="22">
        <v>6</v>
      </c>
      <c r="H20" s="27">
        <f>4.6*C20*1.1</f>
        <v>22.77</v>
      </c>
      <c r="I20" s="27">
        <f t="shared" si="1"/>
        <v>0.89100000000000001</v>
      </c>
      <c r="J20" s="30">
        <f t="shared" si="2"/>
        <v>9.9</v>
      </c>
      <c r="K20" s="6"/>
    </row>
    <row r="21" spans="1:11">
      <c r="A21" s="19" t="s">
        <v>16</v>
      </c>
      <c r="B21" s="5" t="s">
        <v>56</v>
      </c>
      <c r="C21" s="24">
        <v>4</v>
      </c>
      <c r="D21" s="26">
        <f>0.8*C21*1.1</f>
        <v>3.5200000000000005</v>
      </c>
      <c r="E21" s="27">
        <f t="shared" si="0"/>
        <v>2.5410000000000004</v>
      </c>
      <c r="F21" s="22">
        <v>25</v>
      </c>
      <c r="G21" s="22">
        <v>4</v>
      </c>
      <c r="H21" s="27">
        <f t="shared" ref="H21:H26" si="3">4.4*C21*1.1</f>
        <v>19.360000000000003</v>
      </c>
      <c r="I21" s="27">
        <f t="shared" si="1"/>
        <v>0.79200000000000004</v>
      </c>
      <c r="J21" s="30">
        <f t="shared" si="2"/>
        <v>8.8000000000000007</v>
      </c>
      <c r="K21" s="6"/>
    </row>
    <row r="22" spans="1:11">
      <c r="A22" s="19" t="s">
        <v>17</v>
      </c>
      <c r="B22" s="5" t="s">
        <v>55</v>
      </c>
      <c r="C22" s="24">
        <v>4.2</v>
      </c>
      <c r="D22" s="26">
        <f>0.9*C22*1.1</f>
        <v>4.1580000000000004</v>
      </c>
      <c r="E22" s="27">
        <f t="shared" si="0"/>
        <v>2.5410000000000004</v>
      </c>
      <c r="F22" s="22">
        <v>24</v>
      </c>
      <c r="G22" s="22">
        <v>4</v>
      </c>
      <c r="H22" s="27">
        <f t="shared" si="3"/>
        <v>20.328000000000007</v>
      </c>
      <c r="I22" s="27">
        <f t="shared" si="1"/>
        <v>0.83160000000000012</v>
      </c>
      <c r="J22" s="30">
        <f t="shared" si="2"/>
        <v>9.240000000000002</v>
      </c>
      <c r="K22" s="6"/>
    </row>
    <row r="23" spans="1:11">
      <c r="A23" s="19" t="s">
        <v>18</v>
      </c>
      <c r="B23" s="5" t="s">
        <v>55</v>
      </c>
      <c r="C23" s="24">
        <v>4</v>
      </c>
      <c r="D23" s="26">
        <f>0.86*C23*1.1</f>
        <v>3.7840000000000003</v>
      </c>
      <c r="E23" s="27">
        <f t="shared" si="0"/>
        <v>2.5410000000000004</v>
      </c>
      <c r="F23" s="22">
        <v>24</v>
      </c>
      <c r="G23" s="22">
        <v>4</v>
      </c>
      <c r="H23" s="27">
        <f t="shared" si="3"/>
        <v>19.360000000000003</v>
      </c>
      <c r="I23" s="27">
        <f t="shared" si="1"/>
        <v>0.79200000000000004</v>
      </c>
      <c r="J23" s="30">
        <f t="shared" si="2"/>
        <v>8.8000000000000007</v>
      </c>
      <c r="K23" s="6"/>
    </row>
    <row r="24" spans="1:11">
      <c r="A24" s="19" t="s">
        <v>19</v>
      </c>
      <c r="B24" s="5" t="s">
        <v>56</v>
      </c>
      <c r="C24" s="24">
        <v>4.5</v>
      </c>
      <c r="D24" s="26">
        <f>0.89*C24*1.1</f>
        <v>4.4055</v>
      </c>
      <c r="E24" s="27">
        <f t="shared" si="0"/>
        <v>2.5410000000000004</v>
      </c>
      <c r="F24" s="22">
        <v>24</v>
      </c>
      <c r="G24" s="22">
        <v>4</v>
      </c>
      <c r="H24" s="27">
        <f t="shared" si="3"/>
        <v>21.78</v>
      </c>
      <c r="I24" s="27">
        <f t="shared" si="1"/>
        <v>0.89100000000000001</v>
      </c>
      <c r="J24" s="30">
        <f t="shared" si="2"/>
        <v>9.9</v>
      </c>
      <c r="K24" s="6"/>
    </row>
    <row r="25" spans="1:11">
      <c r="A25" s="19" t="s">
        <v>20</v>
      </c>
      <c r="B25" s="5" t="s">
        <v>56</v>
      </c>
      <c r="C25" s="24">
        <v>4.2</v>
      </c>
      <c r="D25" s="26">
        <f>1*C25*1.1</f>
        <v>4.620000000000001</v>
      </c>
      <c r="E25" s="27">
        <f t="shared" si="0"/>
        <v>2.5410000000000004</v>
      </c>
      <c r="F25" s="22">
        <v>24</v>
      </c>
      <c r="G25" s="22">
        <v>5</v>
      </c>
      <c r="H25" s="27">
        <f t="shared" si="3"/>
        <v>20.328000000000007</v>
      </c>
      <c r="I25" s="27">
        <f t="shared" si="1"/>
        <v>0.83160000000000012</v>
      </c>
      <c r="J25" s="30">
        <f t="shared" si="2"/>
        <v>9.240000000000002</v>
      </c>
      <c r="K25" s="6"/>
    </row>
    <row r="26" spans="1:11">
      <c r="A26" s="19" t="s">
        <v>22</v>
      </c>
      <c r="B26" s="5" t="s">
        <v>56</v>
      </c>
      <c r="C26" s="24">
        <v>4</v>
      </c>
      <c r="D26" s="26">
        <f>0.84*C26*1.1</f>
        <v>3.6960000000000002</v>
      </c>
      <c r="E26" s="27">
        <f t="shared" si="0"/>
        <v>2.5410000000000004</v>
      </c>
      <c r="F26" s="22">
        <v>24</v>
      </c>
      <c r="G26" s="22">
        <v>4</v>
      </c>
      <c r="H26" s="27">
        <f t="shared" si="3"/>
        <v>19.360000000000003</v>
      </c>
      <c r="I26" s="27">
        <f t="shared" si="1"/>
        <v>0.79200000000000004</v>
      </c>
      <c r="J26" s="30">
        <f t="shared" si="2"/>
        <v>8.8000000000000007</v>
      </c>
      <c r="K26" s="6"/>
    </row>
    <row r="27" spans="1:11">
      <c r="A27" s="19" t="s">
        <v>21</v>
      </c>
      <c r="B27" s="5" t="s">
        <v>56</v>
      </c>
      <c r="C27" s="24">
        <v>4.5</v>
      </c>
      <c r="D27" s="26">
        <f>1.21*C27*1.1</f>
        <v>5.9895000000000005</v>
      </c>
      <c r="E27" s="27">
        <f t="shared" si="0"/>
        <v>2.5410000000000004</v>
      </c>
      <c r="F27" s="22">
        <v>24</v>
      </c>
      <c r="G27" s="22">
        <v>7</v>
      </c>
      <c r="H27" s="27">
        <f>4.6*C27*1.1</f>
        <v>22.77</v>
      </c>
      <c r="I27" s="27">
        <f t="shared" si="1"/>
        <v>0.89100000000000001</v>
      </c>
      <c r="J27" s="30">
        <f t="shared" si="2"/>
        <v>9.9</v>
      </c>
      <c r="K27" s="6"/>
    </row>
    <row r="28" spans="1:11">
      <c r="A28" s="19" t="s">
        <v>48</v>
      </c>
      <c r="B28" s="8" t="s">
        <v>57</v>
      </c>
      <c r="C28" s="24">
        <v>4</v>
      </c>
      <c r="D28" s="26">
        <f>0.8*C28*1.1</f>
        <v>3.5200000000000005</v>
      </c>
      <c r="E28" s="27">
        <f t="shared" si="0"/>
        <v>2.5410000000000004</v>
      </c>
      <c r="F28" s="22">
        <v>24</v>
      </c>
      <c r="G28" s="22">
        <v>4</v>
      </c>
      <c r="H28" s="27">
        <f>4.5*C28*1.1</f>
        <v>19.8</v>
      </c>
      <c r="I28" s="27">
        <f t="shared" si="1"/>
        <v>0.79200000000000004</v>
      </c>
      <c r="J28" s="30">
        <f t="shared" si="2"/>
        <v>8.8000000000000007</v>
      </c>
      <c r="K28" s="6"/>
    </row>
    <row r="29" spans="1:11">
      <c r="A29" s="19" t="s">
        <v>47</v>
      </c>
      <c r="B29" s="8" t="s">
        <v>57</v>
      </c>
      <c r="C29" s="24">
        <v>4.5</v>
      </c>
      <c r="D29" s="26">
        <f>1*C29*1.1</f>
        <v>4.95</v>
      </c>
      <c r="E29" s="27">
        <f t="shared" si="0"/>
        <v>2.5410000000000004</v>
      </c>
      <c r="F29" s="22">
        <v>24</v>
      </c>
      <c r="G29" s="22">
        <v>5</v>
      </c>
      <c r="H29" s="27">
        <f>4.5*C29*1.1</f>
        <v>22.275000000000002</v>
      </c>
      <c r="I29" s="27">
        <f t="shared" si="1"/>
        <v>0.89100000000000001</v>
      </c>
      <c r="J29" s="30">
        <f t="shared" si="2"/>
        <v>9.9</v>
      </c>
      <c r="K29" s="6"/>
    </row>
    <row r="30" spans="1:11">
      <c r="A30" s="19" t="s">
        <v>46</v>
      </c>
      <c r="B30" s="8" t="s">
        <v>57</v>
      </c>
      <c r="C30" s="24">
        <v>4.5</v>
      </c>
      <c r="D30" s="26">
        <f>1.29*C30*1.1</f>
        <v>6.3855000000000004</v>
      </c>
      <c r="E30" s="27">
        <f t="shared" si="0"/>
        <v>2.5410000000000004</v>
      </c>
      <c r="F30" s="22">
        <v>24</v>
      </c>
      <c r="G30" s="22">
        <v>6</v>
      </c>
      <c r="H30" s="27">
        <f>4.5*C30*1.1</f>
        <v>22.275000000000002</v>
      </c>
      <c r="I30" s="27">
        <f t="shared" si="1"/>
        <v>0.89100000000000001</v>
      </c>
      <c r="J30" s="30">
        <f t="shared" si="2"/>
        <v>9.9</v>
      </c>
      <c r="K30" s="6"/>
    </row>
    <row r="31" spans="1:11">
      <c r="A31" s="19" t="s">
        <v>45</v>
      </c>
      <c r="B31" s="8" t="s">
        <v>57</v>
      </c>
      <c r="C31" s="24">
        <v>4.5</v>
      </c>
      <c r="D31" s="26">
        <f>1.15*C31*1.1</f>
        <v>5.6924999999999999</v>
      </c>
      <c r="E31" s="27">
        <f t="shared" si="0"/>
        <v>2.5410000000000004</v>
      </c>
      <c r="F31" s="22">
        <v>24</v>
      </c>
      <c r="G31" s="22">
        <v>6</v>
      </c>
      <c r="H31" s="27">
        <f>4.5*C31*1.1</f>
        <v>22.275000000000002</v>
      </c>
      <c r="I31" s="27">
        <f t="shared" si="1"/>
        <v>0.89100000000000001</v>
      </c>
      <c r="J31" s="30">
        <f t="shared" si="2"/>
        <v>9.9</v>
      </c>
      <c r="K31" s="6"/>
    </row>
    <row r="32" spans="1:11">
      <c r="A32" s="19" t="s">
        <v>44</v>
      </c>
      <c r="B32" s="8" t="s">
        <v>57</v>
      </c>
      <c r="C32" s="24">
        <v>4.5</v>
      </c>
      <c r="D32" s="26">
        <f>1*C32*1.1</f>
        <v>4.95</v>
      </c>
      <c r="E32" s="27">
        <f t="shared" si="0"/>
        <v>2.5410000000000004</v>
      </c>
      <c r="F32" s="22">
        <v>24</v>
      </c>
      <c r="G32" s="22">
        <v>6</v>
      </c>
      <c r="H32" s="27">
        <f t="shared" ref="H32:H43" si="4">4.5*C32*1.1</f>
        <v>22.275000000000002</v>
      </c>
      <c r="I32" s="27">
        <f t="shared" si="1"/>
        <v>0.89100000000000001</v>
      </c>
      <c r="J32" s="30">
        <f t="shared" si="2"/>
        <v>9.9</v>
      </c>
      <c r="K32" s="6"/>
    </row>
    <row r="33" spans="1:11">
      <c r="A33" s="19" t="s">
        <v>23</v>
      </c>
      <c r="B33" s="5" t="s">
        <v>56</v>
      </c>
      <c r="C33" s="24">
        <v>4.5</v>
      </c>
      <c r="D33" s="26">
        <f>1.61*C33*1.1</f>
        <v>7.9695000000000009</v>
      </c>
      <c r="E33" s="27">
        <f t="shared" si="0"/>
        <v>2.5410000000000004</v>
      </c>
      <c r="F33" s="22">
        <v>24</v>
      </c>
      <c r="G33" s="22">
        <v>6</v>
      </c>
      <c r="H33" s="27">
        <f>5.6*C33*1.1</f>
        <v>27.720000000000002</v>
      </c>
      <c r="I33" s="27">
        <f t="shared" si="1"/>
        <v>0.89100000000000001</v>
      </c>
      <c r="J33" s="30">
        <f t="shared" si="2"/>
        <v>9.9</v>
      </c>
      <c r="K33" s="6"/>
    </row>
    <row r="34" spans="1:11">
      <c r="A34" s="19" t="s">
        <v>24</v>
      </c>
      <c r="B34" s="5" t="s">
        <v>56</v>
      </c>
      <c r="C34" s="24">
        <v>4.7</v>
      </c>
      <c r="D34" s="26">
        <f>1.46*C34*1.1</f>
        <v>7.5482000000000005</v>
      </c>
      <c r="E34" s="27">
        <f t="shared" si="0"/>
        <v>2.5410000000000004</v>
      </c>
      <c r="F34" s="22">
        <v>24</v>
      </c>
      <c r="G34" s="22">
        <v>7</v>
      </c>
      <c r="H34" s="27">
        <f t="shared" si="4"/>
        <v>23.265000000000004</v>
      </c>
      <c r="I34" s="27">
        <f t="shared" si="1"/>
        <v>0.93060000000000009</v>
      </c>
      <c r="J34" s="30">
        <f t="shared" si="2"/>
        <v>10.340000000000002</v>
      </c>
      <c r="K34" s="6"/>
    </row>
    <row r="35" spans="1:11">
      <c r="A35" s="19" t="s">
        <v>25</v>
      </c>
      <c r="B35" s="5" t="s">
        <v>56</v>
      </c>
      <c r="C35" s="24">
        <v>4.5</v>
      </c>
      <c r="D35" s="26">
        <f>0.9*C35*1.1</f>
        <v>4.4550000000000001</v>
      </c>
      <c r="E35" s="27">
        <f t="shared" si="0"/>
        <v>2.5410000000000004</v>
      </c>
      <c r="F35" s="22">
        <v>24</v>
      </c>
      <c r="G35" s="22">
        <v>4</v>
      </c>
      <c r="H35" s="27">
        <f t="shared" si="4"/>
        <v>22.275000000000002</v>
      </c>
      <c r="I35" s="27">
        <f t="shared" si="1"/>
        <v>0.89100000000000001</v>
      </c>
      <c r="J35" s="30">
        <f t="shared" si="2"/>
        <v>9.9</v>
      </c>
      <c r="K35" s="6"/>
    </row>
    <row r="36" spans="1:11">
      <c r="A36" s="19" t="s">
        <v>26</v>
      </c>
      <c r="B36" s="5" t="s">
        <v>56</v>
      </c>
      <c r="C36" s="24">
        <v>4</v>
      </c>
      <c r="D36" s="26">
        <f>0.8*C36*1.1</f>
        <v>3.5200000000000005</v>
      </c>
      <c r="E36" s="27">
        <f t="shared" si="0"/>
        <v>2.5410000000000004</v>
      </c>
      <c r="F36" s="22">
        <v>24</v>
      </c>
      <c r="G36" s="22">
        <v>4</v>
      </c>
      <c r="H36" s="27">
        <f t="shared" si="4"/>
        <v>19.8</v>
      </c>
      <c r="I36" s="27">
        <f t="shared" si="1"/>
        <v>0.79200000000000004</v>
      </c>
      <c r="J36" s="30">
        <f t="shared" si="2"/>
        <v>8.8000000000000007</v>
      </c>
      <c r="K36" s="6"/>
    </row>
    <row r="37" spans="1:11">
      <c r="A37" s="19" t="s">
        <v>27</v>
      </c>
      <c r="B37" s="5" t="s">
        <v>56</v>
      </c>
      <c r="C37" s="24">
        <v>7</v>
      </c>
      <c r="D37" s="26">
        <f>4.92*C37*1.1</f>
        <v>37.884</v>
      </c>
      <c r="E37" s="27">
        <f t="shared" si="0"/>
        <v>2.5410000000000004</v>
      </c>
      <c r="F37" s="22">
        <v>35</v>
      </c>
      <c r="G37" s="22">
        <v>12</v>
      </c>
      <c r="H37" s="27">
        <f>5.5*C37*1.1</f>
        <v>42.35</v>
      </c>
      <c r="I37" s="27">
        <f t="shared" si="1"/>
        <v>1.3860000000000001</v>
      </c>
      <c r="J37" s="30">
        <f t="shared" si="2"/>
        <v>15.400000000000002</v>
      </c>
      <c r="K37" s="6"/>
    </row>
    <row r="38" spans="1:11">
      <c r="A38" s="19" t="s">
        <v>28</v>
      </c>
      <c r="B38" s="5" t="s">
        <v>56</v>
      </c>
      <c r="C38" s="24">
        <v>5.5</v>
      </c>
      <c r="D38" s="26">
        <f>2.69*C38*1.1</f>
        <v>16.2745</v>
      </c>
      <c r="E38" s="27">
        <f t="shared" si="0"/>
        <v>2.5410000000000004</v>
      </c>
      <c r="F38" s="22">
        <v>27</v>
      </c>
      <c r="G38" s="22">
        <v>10</v>
      </c>
      <c r="H38" s="27">
        <f t="shared" si="4"/>
        <v>27.225000000000001</v>
      </c>
      <c r="I38" s="27">
        <f t="shared" si="1"/>
        <v>1.089</v>
      </c>
      <c r="J38" s="30">
        <f t="shared" si="2"/>
        <v>12.100000000000001</v>
      </c>
      <c r="K38" s="6"/>
    </row>
    <row r="39" spans="1:11">
      <c r="A39" s="19" t="s">
        <v>29</v>
      </c>
      <c r="B39" s="5" t="s">
        <v>56</v>
      </c>
      <c r="C39" s="24">
        <v>4.5</v>
      </c>
      <c r="D39" s="26">
        <f>1*C39*1.1</f>
        <v>4.95</v>
      </c>
      <c r="E39" s="27">
        <f t="shared" si="0"/>
        <v>2.5410000000000004</v>
      </c>
      <c r="F39" s="22">
        <v>24</v>
      </c>
      <c r="G39" s="22">
        <v>6</v>
      </c>
      <c r="H39" s="27">
        <f t="shared" si="4"/>
        <v>22.275000000000002</v>
      </c>
      <c r="I39" s="27">
        <f t="shared" si="1"/>
        <v>0.89100000000000001</v>
      </c>
      <c r="J39" s="30">
        <f t="shared" si="2"/>
        <v>9.9</v>
      </c>
      <c r="K39" s="6"/>
    </row>
    <row r="40" spans="1:11">
      <c r="A40" s="19" t="s">
        <v>30</v>
      </c>
      <c r="B40" s="5" t="s">
        <v>56</v>
      </c>
      <c r="C40" s="24">
        <v>4.5</v>
      </c>
      <c r="D40" s="26">
        <f>1*C40*1.1</f>
        <v>4.95</v>
      </c>
      <c r="E40" s="27">
        <f t="shared" si="0"/>
        <v>2.5410000000000004</v>
      </c>
      <c r="F40" s="22">
        <v>24</v>
      </c>
      <c r="G40" s="22">
        <v>6</v>
      </c>
      <c r="H40" s="27">
        <f t="shared" si="4"/>
        <v>22.275000000000002</v>
      </c>
      <c r="I40" s="27">
        <f t="shared" si="1"/>
        <v>0.89100000000000001</v>
      </c>
      <c r="J40" s="30">
        <f t="shared" si="2"/>
        <v>9.9</v>
      </c>
      <c r="K40" s="6"/>
    </row>
    <row r="41" spans="1:11">
      <c r="A41" s="19" t="s">
        <v>31</v>
      </c>
      <c r="B41" s="5" t="s">
        <v>55</v>
      </c>
      <c r="C41" s="24">
        <v>4.5</v>
      </c>
      <c r="D41" s="26">
        <f>16.8*C41*1.1</f>
        <v>83.160000000000011</v>
      </c>
      <c r="E41" s="27">
        <f t="shared" si="0"/>
        <v>2.5410000000000004</v>
      </c>
      <c r="F41" s="22"/>
      <c r="G41" s="22">
        <v>8</v>
      </c>
      <c r="H41" s="27">
        <f>21*C41*1.1</f>
        <v>103.95</v>
      </c>
      <c r="I41" s="27">
        <f t="shared" si="1"/>
        <v>0.89100000000000001</v>
      </c>
      <c r="J41" s="30">
        <f t="shared" si="2"/>
        <v>9.9</v>
      </c>
      <c r="K41" s="6"/>
    </row>
    <row r="42" spans="1:11">
      <c r="A42" s="19" t="s">
        <v>32</v>
      </c>
      <c r="B42" s="5" t="s">
        <v>55</v>
      </c>
      <c r="C42" s="24">
        <v>7</v>
      </c>
      <c r="D42" s="26">
        <f>5.1*C42*1.1</f>
        <v>39.269999999999996</v>
      </c>
      <c r="E42" s="27">
        <f t="shared" si="0"/>
        <v>2.5410000000000004</v>
      </c>
      <c r="F42" s="22">
        <v>26</v>
      </c>
      <c r="G42" s="22">
        <v>10</v>
      </c>
      <c r="H42" s="27">
        <f>4.6*C42*1.1</f>
        <v>35.42</v>
      </c>
      <c r="I42" s="27">
        <f t="shared" si="1"/>
        <v>1.3860000000000001</v>
      </c>
      <c r="J42" s="30">
        <f t="shared" si="2"/>
        <v>15.400000000000002</v>
      </c>
      <c r="K42" s="6"/>
    </row>
    <row r="43" spans="1:11">
      <c r="A43" s="19" t="s">
        <v>33</v>
      </c>
      <c r="B43" s="5" t="s">
        <v>55</v>
      </c>
      <c r="C43" s="24">
        <v>4</v>
      </c>
      <c r="D43" s="26">
        <f>0.85*C43*1.1</f>
        <v>3.74</v>
      </c>
      <c r="E43" s="27">
        <f t="shared" si="0"/>
        <v>2.5410000000000004</v>
      </c>
      <c r="F43" s="22">
        <v>24</v>
      </c>
      <c r="G43" s="22">
        <v>5</v>
      </c>
      <c r="H43" s="27">
        <f t="shared" si="4"/>
        <v>19.8</v>
      </c>
      <c r="I43" s="27">
        <f t="shared" si="1"/>
        <v>0.79200000000000004</v>
      </c>
      <c r="J43" s="30">
        <f t="shared" si="2"/>
        <v>8.8000000000000007</v>
      </c>
      <c r="K43" s="6"/>
    </row>
    <row r="44" spans="1:11" ht="15" thickBot="1">
      <c r="A44" s="20" t="s">
        <v>34</v>
      </c>
      <c r="B44" s="21" t="s">
        <v>55</v>
      </c>
      <c r="C44" s="25">
        <v>4.5</v>
      </c>
      <c r="D44" s="26">
        <f>1.55*C44*1.1</f>
        <v>7.6725000000000012</v>
      </c>
      <c r="E44" s="27">
        <f t="shared" si="0"/>
        <v>2.5410000000000004</v>
      </c>
      <c r="F44" s="23">
        <v>45</v>
      </c>
      <c r="G44" s="23">
        <v>6</v>
      </c>
      <c r="H44" s="27">
        <f>6*C44*1.1</f>
        <v>29.700000000000003</v>
      </c>
      <c r="I44" s="27">
        <f t="shared" si="1"/>
        <v>0.89100000000000001</v>
      </c>
      <c r="J44" s="30">
        <f t="shared" si="2"/>
        <v>9.9</v>
      </c>
      <c r="K44" s="6"/>
    </row>
    <row r="45" spans="1:11" ht="15.75" thickBot="1">
      <c r="A45" s="146" t="s">
        <v>53</v>
      </c>
      <c r="B45" s="147"/>
      <c r="C45" s="31">
        <f>SUM(C9:C44)</f>
        <v>167</v>
      </c>
      <c r="D45" s="31">
        <f t="shared" ref="D45:J45" si="5">SUM(D9:D44)</f>
        <v>372.24550000000005</v>
      </c>
      <c r="E45" s="31">
        <f t="shared" si="5"/>
        <v>91.475999999999928</v>
      </c>
      <c r="F45" s="31">
        <f>SUM(F9:F44)</f>
        <v>908</v>
      </c>
      <c r="G45" s="31">
        <f t="shared" si="5"/>
        <v>222</v>
      </c>
      <c r="H45" s="31">
        <f t="shared" si="5"/>
        <v>945.54899999999998</v>
      </c>
      <c r="I45" s="31">
        <f t="shared" si="5"/>
        <v>33.065999999999981</v>
      </c>
      <c r="J45" s="31">
        <f t="shared" si="5"/>
        <v>367.4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przedmiar robót</vt:lpstr>
      <vt:lpstr>&lt;--przepusty</vt:lpstr>
      <vt:lpstr>'przedmiar robót'!Obszar_wydruku</vt:lpstr>
      <vt:lpstr>'przedmiar robót'!Tytuły_wydruku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2</dc:creator>
  <cp:lastModifiedBy>Sebastian D</cp:lastModifiedBy>
  <cp:lastPrinted>2026-06-11T09:13:47Z</cp:lastPrinted>
  <dcterms:created xsi:type="dcterms:W3CDTF">2010-07-09T16:08:03Z</dcterms:created>
  <dcterms:modified xsi:type="dcterms:W3CDTF">2026-06-11T09:13:50Z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362448-625e-4f6c-96c0-a2f6da99900d_Enabled">
    <vt:lpwstr>True</vt:lpwstr>
  </property>
  <property fmtid="{D5CDD505-2E9C-101B-9397-08002B2CF9AE}" pid="3" name="MSIP_Label_6a362448-625e-4f6c-96c0-a2f6da99900d_SiteId">
    <vt:lpwstr>33dab507-5210-4075-805b-f2717d8cfa74</vt:lpwstr>
  </property>
  <property fmtid="{D5CDD505-2E9C-101B-9397-08002B2CF9AE}" pid="4" name="MSIP_Label_6a362448-625e-4f6c-96c0-a2f6da99900d_Owner">
    <vt:lpwstr>Sebastian.Drozdowski@skanska.pl</vt:lpwstr>
  </property>
  <property fmtid="{D5CDD505-2E9C-101B-9397-08002B2CF9AE}" pid="5" name="MSIP_Label_6a362448-625e-4f6c-96c0-a2f6da99900d_SetDate">
    <vt:lpwstr>2020-12-09T07:05:36.3363938Z</vt:lpwstr>
  </property>
  <property fmtid="{D5CDD505-2E9C-101B-9397-08002B2CF9AE}" pid="6" name="MSIP_Label_6a362448-625e-4f6c-96c0-a2f6da99900d_Name">
    <vt:lpwstr>General</vt:lpwstr>
  </property>
  <property fmtid="{D5CDD505-2E9C-101B-9397-08002B2CF9AE}" pid="7" name="MSIP_Label_6a362448-625e-4f6c-96c0-a2f6da99900d_Application">
    <vt:lpwstr>Microsoft Azure Information Protection</vt:lpwstr>
  </property>
  <property fmtid="{D5CDD505-2E9C-101B-9397-08002B2CF9AE}" pid="8" name="MSIP_Label_6a362448-625e-4f6c-96c0-a2f6da99900d_ActionId">
    <vt:lpwstr>ca4aa2d3-bc3c-407c-bf82-536255bb8366</vt:lpwstr>
  </property>
  <property fmtid="{D5CDD505-2E9C-101B-9397-08002B2CF9AE}" pid="9" name="MSIP_Label_6a362448-625e-4f6c-96c0-a2f6da99900d_Extended_MSFT_Method">
    <vt:lpwstr>Automatic</vt:lpwstr>
  </property>
  <property fmtid="{D5CDD505-2E9C-101B-9397-08002B2CF9AE}" pid="10" name="Sensitivity">
    <vt:lpwstr>General</vt:lpwstr>
  </property>
</Properties>
</file>